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500044\OneDrive - WBG\Desktop\UPLOAD SIMULATOR\"/>
    </mc:Choice>
  </mc:AlternateContent>
  <xr:revisionPtr revIDLastSave="14" documentId="13_ncr:1_{92A14FCC-6F05-4829-9CD4-F37382758889}" xr6:coauthVersionLast="44" xr6:coauthVersionMax="44" xr10:uidLastSave="{5FCCF330-AC81-4623-8741-9C4F9E0B3BEB}"/>
  <bookViews>
    <workbookView xWindow="-110" yWindow="-110" windowWidth="19420" windowHeight="10420" xr2:uid="{00000000-000D-0000-FFFF-FFFF00000000}"/>
  </bookViews>
  <sheets>
    <sheet name="SNDB in Mozambique 2019" sheetId="1" r:id="rId1"/>
    <sheet name="Trade_Comércio internacional " sheetId="3" r:id="rId2"/>
  </sheets>
  <definedNames>
    <definedName name="_xlnm._FilterDatabase" localSheetId="0" hidden="1">'SNDB in Mozambique 2019'!$B$7:$AQ$11</definedName>
    <definedName name="_xlnm._FilterDatabase" localSheetId="1" hidden="1">'Trade_Comércio internacional '!$A$6:$V$10</definedName>
    <definedName name="Halo">#REF!</definedName>
    <definedName name="Hola">#REF!</definedName>
    <definedName name="Z_01670FF7_1AD5_413F_AA0E_0EB92270E4E0_.wvu.Cols" localSheetId="0" hidden="1">'SNDB in Mozambique 2019'!#REF!</definedName>
    <definedName name="Z_01670FF7_1AD5_413F_AA0E_0EB92270E4E0_.wvu.Cols" localSheetId="1" hidden="1">'Trade_Comércio internacional '!#REF!</definedName>
    <definedName name="Z_01670FF7_1AD5_413F_AA0E_0EB92270E4E0_.wvu.FilterData" localSheetId="0" hidden="1">'SNDB in Mozambique 2019'!$C$7:$U$7</definedName>
    <definedName name="Z_01670FF7_1AD5_413F_AA0E_0EB92270E4E0_.wvu.FilterData" localSheetId="1" hidden="1">'Trade_Comércio internacional '!$B$6:$V$6</definedName>
    <definedName name="Z_01670FF7_1AD5_413F_AA0E_0EB92270E4E0_.wvu.Rows" localSheetId="0" hidden="1">'SNDB in Mozambique 2019'!#REF!,'SNDB in Mozambique 2019'!#REF!</definedName>
    <definedName name="Z_01670FF7_1AD5_413F_AA0E_0EB92270E4E0_.wvu.Rows" localSheetId="1" hidden="1">'Trade_Comércio internacional '!$5:$5,'Trade_Comércio internacional '!#REF!</definedName>
    <definedName name="Z_189AA3A3_E7F6_4F73_9681_D846A835EFFC_.wvu.FilterData" localSheetId="0" hidden="1">'SNDB in Mozambique 2019'!$C$7:$U$7</definedName>
    <definedName name="Z_189AA3A3_E7F6_4F73_9681_D846A835EFFC_.wvu.FilterData" localSheetId="1" hidden="1">'Trade_Comércio internacional '!$B$6:$V$6</definedName>
    <definedName name="Z_189AA3A3_E7F6_4F73_9681_D846A835EFFC_.wvu.Rows" localSheetId="0" hidden="1">'SNDB in Mozambique 2019'!#REF!,'SNDB in Mozambique 2019'!#REF!</definedName>
    <definedName name="Z_189AA3A3_E7F6_4F73_9681_D846A835EFFC_.wvu.Rows" localSheetId="1" hidden="1">'Trade_Comércio internacional '!$5:$5,'Trade_Comércio internacional '!#REF!</definedName>
    <definedName name="Z_3F2EE6D6_D722_4FD4_860F_38562C7DBB90_.wvu.Cols" localSheetId="0" hidden="1">'SNDB in Mozambique 2019'!#REF!</definedName>
    <definedName name="Z_3F2EE6D6_D722_4FD4_860F_38562C7DBB90_.wvu.Cols" localSheetId="1" hidden="1">'Trade_Comércio internacional '!#REF!</definedName>
    <definedName name="Z_3F2EE6D6_D722_4FD4_860F_38562C7DBB90_.wvu.FilterData" localSheetId="0" hidden="1">'SNDB in Mozambique 2019'!$C$7:$U$7</definedName>
    <definedName name="Z_3F2EE6D6_D722_4FD4_860F_38562C7DBB90_.wvu.FilterData" localSheetId="1" hidden="1">'Trade_Comércio internacional '!$B$6:$V$6</definedName>
    <definedName name="Z_3F2EE6D6_D722_4FD4_860F_38562C7DBB90_.wvu.Rows" localSheetId="0" hidden="1">'SNDB in Mozambique 2019'!#REF!,'SNDB in Mozambique 2019'!#REF!</definedName>
    <definedName name="Z_3F2EE6D6_D722_4FD4_860F_38562C7DBB90_.wvu.Rows" localSheetId="1" hidden="1">'Trade_Comércio internacional '!$5:$5,'Trade_Comércio internacional '!#REF!</definedName>
    <definedName name="Z_4A0115D6_6D39_4E07_BD9E_53C4D488A31B_.wvu.FilterData" localSheetId="0" hidden="1">'SNDB in Mozambique 2019'!$B$7:$AQ$11</definedName>
    <definedName name="Z_4A0115D6_6D39_4E07_BD9E_53C4D488A31B_.wvu.FilterData" localSheetId="1" hidden="1">'Trade_Comércio internacional '!$B$6:$V$10</definedName>
    <definedName name="Z_55CB2F9C_2357_428D_852E_18ACB181BD79_.wvu.Rows" localSheetId="0" hidden="1">'SNDB in Mozambique 2019'!$1:$5,'SNDB in Mozambique 2019'!#REF!,'SNDB in Mozambique 2019'!#REF!,'SNDB in Mozambique 2019'!#REF!,'SNDB in Mozambique 2019'!#REF!</definedName>
    <definedName name="Z_55CB2F9C_2357_428D_852E_18ACB181BD79_.wvu.Rows" localSheetId="1" hidden="1">'Trade_Comércio internacional '!$1:$4,'Trade_Comércio internacional '!$5:$5,'Trade_Comércio internacional '!#REF!,'Trade_Comércio internacional '!#REF!,'Trade_Comércio internacional '!#REF!</definedName>
    <definedName name="Z_71F4B2F0_DD2A_4B15_9272_BEAAA24B17FE_.wvu.Cols" localSheetId="0" hidden="1">'SNDB in Mozambique 2019'!#REF!</definedName>
    <definedName name="Z_71F4B2F0_DD2A_4B15_9272_BEAAA24B17FE_.wvu.Cols" localSheetId="1" hidden="1">'Trade_Comércio internacional '!#REF!</definedName>
    <definedName name="Z_71F4B2F0_DD2A_4B15_9272_BEAAA24B17FE_.wvu.FilterData" localSheetId="0" hidden="1">'SNDB in Mozambique 2019'!$C$7:$U$7</definedName>
    <definedName name="Z_71F4B2F0_DD2A_4B15_9272_BEAAA24B17FE_.wvu.FilterData" localSheetId="1" hidden="1">'Trade_Comércio internacional '!$B$6:$V$6</definedName>
    <definedName name="Z_71F4B2F0_DD2A_4B15_9272_BEAAA24B17FE_.wvu.Rows" localSheetId="0" hidden="1">'SNDB in Mozambique 2019'!#REF!,'SNDB in Mozambique 2019'!#REF!</definedName>
    <definedName name="Z_71F4B2F0_DD2A_4B15_9272_BEAAA24B17FE_.wvu.Rows" localSheetId="1" hidden="1">'Trade_Comércio internacional '!$5:$5,'Trade_Comércio internacional '!#REF!</definedName>
    <definedName name="Z_9D9106E9_2FEF_444D_BF01_642D5A3D45AF_.wvu.Cols" localSheetId="0" hidden="1">'SNDB in Mozambique 2019'!#REF!</definedName>
    <definedName name="Z_9D9106E9_2FEF_444D_BF01_642D5A3D45AF_.wvu.Cols" localSheetId="1" hidden="1">'Trade_Comércio internacional '!#REF!</definedName>
    <definedName name="Z_9D9106E9_2FEF_444D_BF01_642D5A3D45AF_.wvu.FilterData" localSheetId="0" hidden="1">'SNDB in Mozambique 2019'!$C$7:$U$7</definedName>
    <definedName name="Z_9D9106E9_2FEF_444D_BF01_642D5A3D45AF_.wvu.FilterData" localSheetId="1" hidden="1">'Trade_Comércio internacional '!$B$6:$V$6</definedName>
    <definedName name="Z_9D9106E9_2FEF_444D_BF01_642D5A3D45AF_.wvu.Rows" localSheetId="0" hidden="1">'SNDB in Mozambique 2019'!#REF!,'SNDB in Mozambique 2019'!#REF!</definedName>
    <definedName name="Z_9D9106E9_2FEF_444D_BF01_642D5A3D45AF_.wvu.Rows" localSheetId="1" hidden="1">'Trade_Comércio internacional '!$5:$5,'Trade_Comércio internacional '!#REF!</definedName>
    <definedName name="Z_9E112B76_9E3F_4F62_A06D_3E0CA850ED2E_.wvu.Cols" localSheetId="0" hidden="1">'SNDB in Mozambique 2019'!#REF!</definedName>
    <definedName name="Z_9E112B76_9E3F_4F62_A06D_3E0CA850ED2E_.wvu.Cols" localSheetId="1" hidden="1">'Trade_Comércio internacional '!#REF!</definedName>
    <definedName name="Z_9E112B76_9E3F_4F62_A06D_3E0CA850ED2E_.wvu.FilterData" localSheetId="0" hidden="1">'SNDB in Mozambique 2019'!$C$7:$U$7</definedName>
    <definedName name="Z_9E112B76_9E3F_4F62_A06D_3E0CA850ED2E_.wvu.FilterData" localSheetId="1" hidden="1">'Trade_Comércio internacional '!$B$6:$V$6</definedName>
    <definedName name="Z_9E112B76_9E3F_4F62_A06D_3E0CA850ED2E_.wvu.Rows" localSheetId="0" hidden="1">'SNDB in Mozambique 2019'!#REF!,'SNDB in Mozambique 2019'!#REF!</definedName>
    <definedName name="Z_9E112B76_9E3F_4F62_A06D_3E0CA850ED2E_.wvu.Rows" localSheetId="1" hidden="1">'Trade_Comércio internacional '!$5:$5,'Trade_Comércio internacional '!#REF!</definedName>
    <definedName name="Z_A79DB5F5_D22C_48B3_A03F_F2E4D0C3D777_.wvu.FilterData" localSheetId="0" hidden="1">'SNDB in Mozambique 2019'!$C$7:$U$7</definedName>
    <definedName name="Z_A79DB5F5_D22C_48B3_A03F_F2E4D0C3D777_.wvu.FilterData" localSheetId="1" hidden="1">'Trade_Comércio internacional '!$B$6:$V$6</definedName>
    <definedName name="Z_A79DB5F5_D22C_48B3_A03F_F2E4D0C3D777_.wvu.Rows" localSheetId="0" hidden="1">'SNDB in Mozambique 2019'!#REF!,'SNDB in Mozambique 2019'!#REF!</definedName>
    <definedName name="Z_A79DB5F5_D22C_48B3_A03F_F2E4D0C3D777_.wvu.Rows" localSheetId="1" hidden="1">'Trade_Comércio internacional '!$5:$5,'Trade_Comércio internacional '!#REF!</definedName>
    <definedName name="Z_A848935D_BDA4_445A_B454_3C77CF534130_.wvu.FilterData" localSheetId="0" hidden="1">'SNDB in Mozambique 2019'!$B$7:$AQ$11</definedName>
    <definedName name="Z_A848935D_BDA4_445A_B454_3C77CF534130_.wvu.FilterData" localSheetId="1" hidden="1">'Trade_Comércio internacional '!$B$6:$V$10</definedName>
    <definedName name="Z_AA85259B_10B5_4B8E_8F31_C17329420DD4_.wvu.FilterData" localSheetId="0" hidden="1">'SNDB in Mozambique 2019'!$B$7:$AQ$11</definedName>
    <definedName name="Z_AA85259B_10B5_4B8E_8F31_C17329420DD4_.wvu.FilterData" localSheetId="1" hidden="1">'Trade_Comércio internacional '!$B$6:$V$10</definedName>
    <definedName name="Z_B46E4585_2C1A_4E77_85D9_2C48DC21844B_.wvu.Cols" localSheetId="0" hidden="1">'SNDB in Mozambique 2019'!#REF!</definedName>
    <definedName name="Z_B46E4585_2C1A_4E77_85D9_2C48DC21844B_.wvu.Cols" localSheetId="1" hidden="1">'Trade_Comércio internacional '!#REF!</definedName>
    <definedName name="Z_B46E4585_2C1A_4E77_85D9_2C48DC21844B_.wvu.FilterData" localSheetId="0" hidden="1">'SNDB in Mozambique 2019'!$C$7:$U$7</definedName>
    <definedName name="Z_B46E4585_2C1A_4E77_85D9_2C48DC21844B_.wvu.FilterData" localSheetId="1" hidden="1">'Trade_Comércio internacional '!$B$6:$V$6</definedName>
    <definedName name="Z_B46E4585_2C1A_4E77_85D9_2C48DC21844B_.wvu.Rows" localSheetId="0" hidden="1">'SNDB in Mozambique 2019'!#REF!,'SNDB in Mozambique 2019'!#REF!</definedName>
    <definedName name="Z_B46E4585_2C1A_4E77_85D9_2C48DC21844B_.wvu.Rows" localSheetId="1" hidden="1">'Trade_Comércio internacional '!$5:$5,'Trade_Comércio internacional '!#REF!</definedName>
    <definedName name="Z_B82D09A7_D073_468F_B685_F6C740D7F32D_.wvu.FilterData" localSheetId="0" hidden="1">'SNDB in Mozambique 2019'!$B$7:$AQ$11</definedName>
    <definedName name="Z_B82D09A7_D073_468F_B685_F6C740D7F32D_.wvu.FilterData" localSheetId="1" hidden="1">'Trade_Comércio internacional '!$B$6:$V$10</definedName>
    <definedName name="Z_BEB5729E_ADAC_43EA_B732_E0C0FBFCA542_.wvu.FilterData" localSheetId="0" hidden="1">'SNDB in Mozambique 2019'!$B$7:$AQ$11</definedName>
    <definedName name="Z_BEB5729E_ADAC_43EA_B732_E0C0FBFCA542_.wvu.FilterData" localSheetId="1" hidden="1">'Trade_Comércio internacional '!$B$6:$V$10</definedName>
    <definedName name="Z_C3ADE610_C206_49F4_B242_CAFF05FAF998_.wvu.FilterData" localSheetId="0" hidden="1">'SNDB in Mozambique 2019'!$B$7:$AQ$11</definedName>
    <definedName name="Z_C3ADE610_C206_49F4_B242_CAFF05FAF998_.wvu.FilterData" localSheetId="1" hidden="1">'Trade_Comércio internacional '!$B$6:$V$10</definedName>
    <definedName name="Z_CA2D4ED2_3B56_4FCC_A2C5_F12419775B91_.wvu.FilterData" localSheetId="0" hidden="1">'SNDB in Mozambique 2019'!$C$7:$U$7</definedName>
    <definedName name="Z_CA2D4ED2_3B56_4FCC_A2C5_F12419775B91_.wvu.FilterData" localSheetId="1" hidden="1">'Trade_Comércio internacional '!$B$6:$V$6</definedName>
    <definedName name="Z_CA2D4ED2_3B56_4FCC_A2C5_F12419775B91_.wvu.Rows" localSheetId="0" hidden="1">'SNDB in Mozambique 2019'!#REF!,'SNDB in Mozambique 2019'!#REF!</definedName>
    <definedName name="Z_CA2D4ED2_3B56_4FCC_A2C5_F12419775B91_.wvu.Rows" localSheetId="1" hidden="1">'Trade_Comércio internacional '!$5:$5,'Trade_Comércio internacional '!#REF!</definedName>
    <definedName name="Z_CEB959CA_CDB3_408C_8F2D_069E2B7E298F_.wvu.Cols" localSheetId="0" hidden="1">'SNDB in Mozambique 2019'!$B:$B,'SNDB in Mozambique 2019'!#REF!,'SNDB in Mozambique 2019'!$E:$E,'SNDB in Mozambique 2019'!$G:$G,'SNDB in Mozambique 2019'!$I:$I,'SNDB in Mozambique 2019'!$Q:$S,'SNDB in Mozambique 2019'!#REF!,'SNDB in Mozambique 2019'!#REF!,'SNDB in Mozambique 2019'!#REF!,'SNDB in Mozambique 2019'!#REF!,'SNDB in Mozambique 2019'!#REF!,'SNDB in Mozambique 2019'!#REF!,'SNDB in Mozambique 2019'!$W:$W,'SNDB in Mozambique 2019'!$Y:$Y,'SNDB in Mozambique 2019'!$AA:$AE,'SNDB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2019'!#REF!,'SNDB in Mozambique 2019'!$AI:$AI,'SNDB in Mozambique 2019'!$AK:$AK,'SNDB in Mozambique 2019'!$AM:$AO,'SNDB in Mozambique 2019'!#REF!,'SNDB in Mozambique 2019'!#REF!,'SNDB in Mozambique 2019'!#REF!</definedName>
    <definedName name="Z_CEB959CA_CDB3_408C_8F2D_069E2B7E298F_.wvu.Cols" localSheetId="1" hidden="1">'Trade_Comércio internacional '!#REF!,'Trade_Comércio internacional '!#REF!,'Trade_Comércio internacional '!#REF!,'Trade_Comércio internacional '!#REF!,'Trade_Comércio internacional '!#REF!,'Trade_Comércio internacional '!#REF!,'Trade_Comércio internacional '!$D:$D,'Trade_Comércio internacional '!$F:$F,'Trade_Comércio internacional '!$H:$L,'Trade_Comércio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'!#REF!,'Trade_Comércio internacional '!#REF!</definedName>
    <definedName name="Z_CEB959CA_CDB3_408C_8F2D_069E2B7E298F_.wvu.FilterData" localSheetId="0" hidden="1">'SNDB in Mozambique 2019'!$B$7:$AQ$11</definedName>
    <definedName name="Z_CEB959CA_CDB3_408C_8F2D_069E2B7E298F_.wvu.FilterData" localSheetId="1" hidden="1">'Trade_Comércio internacional '!$B$6:$V$10</definedName>
    <definedName name="Z_CEB959CA_CDB3_408C_8F2D_069E2B7E298F_.wvu.Rows" localSheetId="0" hidden="1">'SNDB in Mozambique 2019'!$1:$4,'SNDB in Mozambique 2019'!$6:$6</definedName>
    <definedName name="Z_CEB959CA_CDB3_408C_8F2D_069E2B7E298F_.wvu.Rows" localSheetId="1" hidden="1">'Trade_Comércio internacional '!$1:$4,'Trade_Comércio internacional '!#REF!</definedName>
    <definedName name="Z_D4D8C67A_F3EF_4695_9CC4_23D3171F3E37_.wvu.FilterData" localSheetId="0" hidden="1">'SNDB in Mozambique 2019'!$B$7:$AQ$11</definedName>
    <definedName name="Z_D4D8C67A_F3EF_4695_9CC4_23D3171F3E37_.wvu.FilterData" localSheetId="1" hidden="1">'Trade_Comércio internacional '!$B$6:$V$10</definedName>
    <definedName name="Z_D6C4D851_DE06_41FC_A236_F9F5518E4AC0_.wvu.Cols" localSheetId="0" hidden="1">'SNDB in Mozambique 2019'!#REF!</definedName>
    <definedName name="Z_D6C4D851_DE06_41FC_A236_F9F5518E4AC0_.wvu.Cols" localSheetId="1" hidden="1">'Trade_Comércio internacional '!#REF!</definedName>
    <definedName name="Z_D6C4D851_DE06_41FC_A236_F9F5518E4AC0_.wvu.FilterData" localSheetId="0" hidden="1">'SNDB in Mozambique 2019'!$C$7:$U$7</definedName>
    <definedName name="Z_D6C4D851_DE06_41FC_A236_F9F5518E4AC0_.wvu.FilterData" localSheetId="1" hidden="1">'Trade_Comércio internacional '!$B$6:$V$6</definedName>
    <definedName name="Z_D6C4D851_DE06_41FC_A236_F9F5518E4AC0_.wvu.Rows" localSheetId="0" hidden="1">'SNDB in Mozambique 2019'!#REF!,'SNDB in Mozambique 2019'!#REF!</definedName>
    <definedName name="Z_D6C4D851_DE06_41FC_A236_F9F5518E4AC0_.wvu.Rows" localSheetId="1" hidden="1">'Trade_Comércio internacional '!$5:$5,'Trade_Comércio internacional '!#REF!</definedName>
    <definedName name="Z_E6442CB7_8B4C_477F_B3E7_6AAF3CC03E15_.wvu.Cols" localSheetId="0" hidden="1">'SNDB in Mozambique 2019'!#REF!</definedName>
    <definedName name="Z_E6442CB7_8B4C_477F_B3E7_6AAF3CC03E15_.wvu.Cols" localSheetId="1" hidden="1">'Trade_Comércio internacional '!#REF!</definedName>
    <definedName name="Z_E6442CB7_8B4C_477F_B3E7_6AAF3CC03E15_.wvu.FilterData" localSheetId="0" hidden="1">'SNDB in Mozambique 2019'!$C$7:$U$7</definedName>
    <definedName name="Z_E6442CB7_8B4C_477F_B3E7_6AAF3CC03E15_.wvu.FilterData" localSheetId="1" hidden="1">'Trade_Comércio internacional '!$B$6:$V$6</definedName>
    <definedName name="Z_E6442CB7_8B4C_477F_B3E7_6AAF3CC03E15_.wvu.Rows" localSheetId="0" hidden="1">'SNDB in Mozambique 2019'!#REF!,'SNDB in Mozambique 2019'!#REF!</definedName>
    <definedName name="Z_E6442CB7_8B4C_477F_B3E7_6AAF3CC03E15_.wvu.Rows" localSheetId="1" hidden="1">'Trade_Comércio internacional '!$5:$5,'Trade_Comércio internacional '!#REF!</definedName>
    <definedName name="Z_FBB14C4B_1DE6_4176_9B9F_EFC998FB2B3E_.wvu.FilterData" localSheetId="0" hidden="1">'SNDB in Mozambique 2019'!$B$7:$AQ$11</definedName>
    <definedName name="Z_FBB14C4B_1DE6_4176_9B9F_EFC998FB2B3E_.wvu.FilterData" localSheetId="1" hidden="1">'Trade_Comércio internacional '!$B$6:$V$10</definedName>
    <definedName name="Z_FF3D48B0_3E01_423D_AB76_3EF77761A512_.wvu.FilterData" localSheetId="0" hidden="1">'SNDB in Mozambique 2019'!$B$7:$AQ$11</definedName>
    <definedName name="Z_FF3D48B0_3E01_423D_AB76_3EF77761A512_.wvu.FilterData" localSheetId="1" hidden="1">'Trade_Comércio internacional '!$B$6:$V$10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9" i="1" l="1"/>
  <c r="AI10" i="1"/>
  <c r="AI11" i="1"/>
  <c r="AI12" i="1"/>
  <c r="AI13" i="1"/>
  <c r="AI14" i="1"/>
  <c r="AI15" i="1"/>
  <c r="AI16" i="1"/>
  <c r="AI17" i="1"/>
  <c r="AI8" i="1"/>
  <c r="AC9" i="1"/>
  <c r="AC10" i="1"/>
  <c r="AC11" i="1"/>
  <c r="AC12" i="1"/>
  <c r="AC13" i="1"/>
  <c r="AC14" i="1"/>
  <c r="AC15" i="1"/>
  <c r="AC16" i="1"/>
  <c r="AC17" i="1"/>
  <c r="N4" i="1"/>
  <c r="O11" i="1"/>
  <c r="O9" i="1"/>
  <c r="O10" i="1"/>
  <c r="O13" i="1"/>
  <c r="O14" i="1"/>
  <c r="O16" i="1"/>
  <c r="O8" i="1"/>
  <c r="L4" i="1"/>
  <c r="M10" i="1"/>
  <c r="M9" i="1"/>
  <c r="J4" i="1"/>
  <c r="K9" i="1"/>
  <c r="H4" i="1"/>
  <c r="I11" i="1"/>
  <c r="F4" i="1"/>
  <c r="G9" i="1"/>
  <c r="D4" i="1"/>
  <c r="E9" i="1"/>
  <c r="E11" i="1"/>
  <c r="E12" i="1"/>
  <c r="E15" i="1"/>
  <c r="E16" i="1"/>
  <c r="P4" i="1"/>
  <c r="Q9" i="1"/>
  <c r="AC8" i="1"/>
  <c r="C4" i="3"/>
  <c r="D10" i="3"/>
  <c r="E4" i="3"/>
  <c r="F7" i="3"/>
  <c r="F10" i="3"/>
  <c r="G4" i="3"/>
  <c r="H10" i="3"/>
  <c r="I4" i="3"/>
  <c r="J10" i="3"/>
  <c r="K4" i="3"/>
  <c r="L10" i="3"/>
  <c r="M4" i="3"/>
  <c r="N7" i="3"/>
  <c r="N10" i="3"/>
  <c r="O4" i="3"/>
  <c r="P10" i="3"/>
  <c r="Q4" i="3"/>
  <c r="R10" i="3"/>
  <c r="D7" i="3"/>
  <c r="J7" i="3"/>
  <c r="L7" i="3"/>
  <c r="R7" i="3"/>
  <c r="D8" i="3"/>
  <c r="J8" i="3"/>
  <c r="L8" i="3"/>
  <c r="R8" i="3"/>
  <c r="D9" i="3"/>
  <c r="J9" i="3"/>
  <c r="L9" i="3"/>
  <c r="R9" i="3"/>
  <c r="V4" i="1"/>
  <c r="W9" i="1"/>
  <c r="X4" i="1"/>
  <c r="Y12" i="1"/>
  <c r="Z4" i="1"/>
  <c r="AA10" i="1"/>
  <c r="AJ4" i="1"/>
  <c r="AL4" i="1"/>
  <c r="AH4" i="1"/>
  <c r="I8" i="1"/>
  <c r="P9" i="3"/>
  <c r="H9" i="3"/>
  <c r="P8" i="3"/>
  <c r="H8" i="3"/>
  <c r="P7" i="3"/>
  <c r="H7" i="3"/>
  <c r="I17" i="1"/>
  <c r="M17" i="1"/>
  <c r="N9" i="3"/>
  <c r="F9" i="3"/>
  <c r="N8" i="3"/>
  <c r="S8" i="3"/>
  <c r="T8" i="3"/>
  <c r="U8" i="3"/>
  <c r="F8" i="3"/>
  <c r="I9" i="1"/>
  <c r="M16" i="1"/>
  <c r="O17" i="1"/>
  <c r="O12" i="1"/>
  <c r="I14" i="1"/>
  <c r="M13" i="1"/>
  <c r="I13" i="1"/>
  <c r="M8" i="1"/>
  <c r="M12" i="1"/>
  <c r="I12" i="1"/>
  <c r="M15" i="1"/>
  <c r="M11" i="1"/>
  <c r="AM9" i="1"/>
  <c r="AM8" i="1"/>
  <c r="AK9" i="1"/>
  <c r="AK13" i="1"/>
  <c r="AK17" i="1"/>
  <c r="AK10" i="1"/>
  <c r="AK14" i="1"/>
  <c r="AK8" i="1"/>
  <c r="AK11" i="1"/>
  <c r="AK15" i="1"/>
  <c r="AK12" i="1"/>
  <c r="AK16" i="1"/>
  <c r="AM10" i="1"/>
  <c r="G17" i="1"/>
  <c r="I16" i="1"/>
  <c r="I10" i="1"/>
  <c r="M14" i="1"/>
  <c r="S9" i="3"/>
  <c r="T9" i="3"/>
  <c r="S7" i="3"/>
  <c r="T7" i="3"/>
  <c r="U7" i="3"/>
  <c r="S10" i="3"/>
  <c r="T10" i="3"/>
  <c r="U9" i="3"/>
  <c r="G16" i="1"/>
  <c r="G12" i="1"/>
  <c r="G13" i="1"/>
  <c r="AM14" i="1"/>
  <c r="AM16" i="1"/>
  <c r="AM13" i="1"/>
  <c r="AN13" i="1"/>
  <c r="AO13" i="1"/>
  <c r="AM12" i="1"/>
  <c r="AM15" i="1"/>
  <c r="AN15" i="1"/>
  <c r="AO15" i="1"/>
  <c r="AM17" i="1"/>
  <c r="AN8" i="1"/>
  <c r="AO8" i="1"/>
  <c r="G15" i="1"/>
  <c r="G11" i="1"/>
  <c r="AM11" i="1"/>
  <c r="G8" i="1"/>
  <c r="G14" i="1"/>
  <c r="G10" i="1"/>
  <c r="K12" i="1"/>
  <c r="AA17" i="1"/>
  <c r="R9" i="1"/>
  <c r="S9" i="1"/>
  <c r="AA13" i="1"/>
  <c r="Y15" i="1"/>
  <c r="AA9" i="1"/>
  <c r="K16" i="1"/>
  <c r="Y11" i="1"/>
  <c r="W16" i="1"/>
  <c r="Q8" i="1"/>
  <c r="Q16" i="1"/>
  <c r="Q14" i="1"/>
  <c r="Q12" i="1"/>
  <c r="R12" i="1"/>
  <c r="Q10" i="1"/>
  <c r="E8" i="1"/>
  <c r="E14" i="1"/>
  <c r="E10" i="1"/>
  <c r="K15" i="1"/>
  <c r="K11" i="1"/>
  <c r="W15" i="1"/>
  <c r="W11" i="1"/>
  <c r="Y8" i="1"/>
  <c r="Y14" i="1"/>
  <c r="Y10" i="1"/>
  <c r="AA16" i="1"/>
  <c r="AA12" i="1"/>
  <c r="W8" i="1"/>
  <c r="E17" i="1"/>
  <c r="E13" i="1"/>
  <c r="I15" i="1"/>
  <c r="K8" i="1"/>
  <c r="K14" i="1"/>
  <c r="K10" i="1"/>
  <c r="W14" i="1"/>
  <c r="W10" i="1"/>
  <c r="Y17" i="1"/>
  <c r="Y13" i="1"/>
  <c r="Y9" i="1"/>
  <c r="AA15" i="1"/>
  <c r="AA11" i="1"/>
  <c r="W12" i="1"/>
  <c r="Q17" i="1"/>
  <c r="Q15" i="1"/>
  <c r="Q13" i="1"/>
  <c r="Q11" i="1"/>
  <c r="R11" i="1"/>
  <c r="K17" i="1"/>
  <c r="K13" i="1"/>
  <c r="O15" i="1"/>
  <c r="W17" i="1"/>
  <c r="W13" i="1"/>
  <c r="Y16" i="1"/>
  <c r="AA8" i="1"/>
  <c r="AA14" i="1"/>
  <c r="AN10" i="1"/>
  <c r="AO10" i="1"/>
  <c r="AP10" i="1"/>
  <c r="AN14" i="1"/>
  <c r="AO14" i="1"/>
  <c r="AN16" i="1"/>
  <c r="AO16" i="1"/>
  <c r="AD9" i="1"/>
  <c r="AE9" i="1"/>
  <c r="AN12" i="1"/>
  <c r="AO12" i="1"/>
  <c r="AP12" i="1"/>
  <c r="AN9" i="1"/>
  <c r="AO9" i="1"/>
  <c r="AP9" i="1"/>
  <c r="AD10" i="1"/>
  <c r="AE10" i="1"/>
  <c r="R16" i="1"/>
  <c r="S16" i="1"/>
  <c r="T9" i="1"/>
  <c r="AN11" i="1"/>
  <c r="AO11" i="1"/>
  <c r="AN17" i="1"/>
  <c r="AO17" i="1"/>
  <c r="V9" i="3"/>
  <c r="V8" i="3"/>
  <c r="V10" i="3"/>
  <c r="V7" i="3"/>
  <c r="U10" i="3"/>
  <c r="AD17" i="1"/>
  <c r="AE17" i="1"/>
  <c r="AP13" i="1"/>
  <c r="R13" i="1"/>
  <c r="T13" i="1"/>
  <c r="AP17" i="1"/>
  <c r="AP16" i="1"/>
  <c r="AD12" i="1"/>
  <c r="AF12" i="1"/>
  <c r="AP8" i="1"/>
  <c r="AP15" i="1"/>
  <c r="AP14" i="1"/>
  <c r="AD11" i="1"/>
  <c r="AE11" i="1"/>
  <c r="AD16" i="1"/>
  <c r="R15" i="1"/>
  <c r="AD15" i="1"/>
  <c r="R14" i="1"/>
  <c r="S13" i="1"/>
  <c r="S12" i="1"/>
  <c r="T12" i="1"/>
  <c r="AD13" i="1"/>
  <c r="R17" i="1"/>
  <c r="AD8" i="1"/>
  <c r="AF17" i="1"/>
  <c r="S11" i="1"/>
  <c r="T11" i="1"/>
  <c r="AD14" i="1"/>
  <c r="R10" i="1"/>
  <c r="R8" i="1"/>
  <c r="AF10" i="1"/>
  <c r="AF9" i="1"/>
  <c r="T16" i="1"/>
  <c r="AQ11" i="1"/>
  <c r="AF11" i="1"/>
  <c r="AQ9" i="1"/>
  <c r="AQ15" i="1"/>
  <c r="AQ12" i="1"/>
  <c r="AQ17" i="1"/>
  <c r="AQ13" i="1"/>
  <c r="AP11" i="1"/>
  <c r="AQ16" i="1"/>
  <c r="AQ10" i="1"/>
  <c r="AQ8" i="1"/>
  <c r="AQ14" i="1"/>
  <c r="AE12" i="1"/>
  <c r="S8" i="1"/>
  <c r="T8" i="1"/>
  <c r="T10" i="1"/>
  <c r="S10" i="1"/>
  <c r="AE8" i="1"/>
  <c r="AF8" i="1"/>
  <c r="AE13" i="1"/>
  <c r="AF13" i="1"/>
  <c r="AF16" i="1"/>
  <c r="AE16" i="1"/>
  <c r="S17" i="1"/>
  <c r="T17" i="1"/>
  <c r="AE14" i="1"/>
  <c r="AF14" i="1"/>
  <c r="T14" i="1"/>
  <c r="S14" i="1"/>
  <c r="T15" i="1"/>
  <c r="S15" i="1"/>
  <c r="AF15" i="1"/>
  <c r="AE15" i="1"/>
  <c r="AG9" i="1"/>
  <c r="AG10" i="1"/>
  <c r="AG11" i="1"/>
  <c r="AG15" i="1"/>
  <c r="AG12" i="1"/>
  <c r="AG16" i="1"/>
  <c r="AG13" i="1"/>
  <c r="AG17" i="1"/>
  <c r="AG14" i="1"/>
  <c r="U15" i="1"/>
  <c r="U11" i="1"/>
  <c r="U16" i="1"/>
  <c r="U17" i="1"/>
  <c r="U13" i="1"/>
  <c r="AG8" i="1"/>
  <c r="U12" i="1"/>
  <c r="U10" i="1"/>
  <c r="U14" i="1"/>
  <c r="U8" i="1"/>
  <c r="U9" i="1"/>
</calcChain>
</file>

<file path=xl/sharedStrings.xml><?xml version="1.0" encoding="utf-8"?>
<sst xmlns="http://schemas.openxmlformats.org/spreadsheetml/2006/main" count="125" uniqueCount="65">
  <si>
    <t>Lower is better</t>
  </si>
  <si>
    <t>Frontier</t>
  </si>
  <si>
    <t>Worst Performance</t>
  </si>
  <si>
    <t>Abs(Worst Peformance - Frontier)</t>
  </si>
  <si>
    <t xml:space="preserve">Lower is better </t>
  </si>
  <si>
    <t>Moçambique/Mozambique</t>
  </si>
  <si>
    <t>Provincia/
Province</t>
  </si>
  <si>
    <t xml:space="preserve">Economia/
Economy
</t>
  </si>
  <si>
    <t xml:space="preserve">Procedimentos - Homem (número)
Procedures - Men (number)
</t>
  </si>
  <si>
    <t>Tempo - Homem (dias)
Time - Men (days)</t>
  </si>
  <si>
    <t xml:space="preserve">Procedimentos - Mulher (número)
Procedures - Women (number)
</t>
  </si>
  <si>
    <t>Tempo - Mulher (dias)
Time - Women (days)</t>
  </si>
  <si>
    <t>Custo - Homem (% do rendimento per capita )
Cost - Men (% income per capita)</t>
  </si>
  <si>
    <t>Procedimentos (número)
Procedures (number)</t>
  </si>
  <si>
    <t>Tempo (dias)
Time (days)</t>
  </si>
  <si>
    <t xml:space="preserve">Custo (% do valor da propiedade)
Cost (% of property value)
</t>
  </si>
  <si>
    <t>Qualidade da administração fundiária (0-30)
Land administration index (0-30)</t>
  </si>
  <si>
    <t>Qualidade dos processos judiciais (0-18)
Quality of Judicial Processes (0-18)</t>
  </si>
  <si>
    <t>Economia/
Economy</t>
  </si>
  <si>
    <t>Comércio internacional/Trading across Borders</t>
  </si>
  <si>
    <t>Custo - Mulher(% do rendimento per capita )
Cost - Women (% income per capita)</t>
  </si>
  <si>
    <t>Cabo Delgado (Pemba)</t>
  </si>
  <si>
    <t>Cidade de Maputo (Maputo)</t>
  </si>
  <si>
    <t>Gaza (Xai_Xai)</t>
  </si>
  <si>
    <t>Inhambane (Inhmabane)</t>
  </si>
  <si>
    <t>Manica (Chimoio)</t>
  </si>
  <si>
    <t>Nampula (Nampula)</t>
  </si>
  <si>
    <t>Niassa (Lichinga)</t>
  </si>
  <si>
    <t>Sofala (Beira)</t>
  </si>
  <si>
    <t>Tete (Tete)</t>
  </si>
  <si>
    <t>Zambézia (Quelimane)</t>
  </si>
  <si>
    <t xml:space="preserve">Pontuação em abertura de empresas
Starting a Business Score
</t>
  </si>
  <si>
    <t>Classificação em Abertura de Empresas
Starting a Business ranking</t>
  </si>
  <si>
    <t xml:space="preserve">Pontuação em registo de propriedades
Registering Property Score
</t>
  </si>
  <si>
    <t>Classificação em registo de propriedades
Registering Property ranking</t>
  </si>
  <si>
    <t>Custo (% da dívida)
Cost (% of claim value)</t>
  </si>
  <si>
    <t xml:space="preserve">Pontuação em execução de contratos
Enforcing Contracts Score
</t>
  </si>
  <si>
    <t xml:space="preserve">Classificação em execução de contratos
Enforcing Contracts ranking
</t>
  </si>
  <si>
    <t xml:space="preserve">Pontuação em comércio internacional
Trading across borders score
</t>
  </si>
  <si>
    <t xml:space="preserve">Classificação  em comércio internacional
Trading across borders ranking
</t>
  </si>
  <si>
    <t>Beira</t>
  </si>
  <si>
    <t>Maputo</t>
  </si>
  <si>
    <t>Nacala</t>
  </si>
  <si>
    <t>Porto/Port</t>
  </si>
  <si>
    <t>Ressano Garcia</t>
  </si>
  <si>
    <t>Tempo para exportar: Conformidade com a documentação (horas)
Time to export: Documentary compliance (hours)</t>
  </si>
  <si>
    <t>Custo para exportar: Conformidade com a documentação (US$)
Cost to export: Documentary compliance (US$)</t>
  </si>
  <si>
    <t>Tempo para importar: Conformidade com a documentação (horas)
Time to import: Documentary compliance (hours)</t>
  </si>
  <si>
    <t>Custo para importar: Conformidade com a documentação (US$)
Cost to import: Documentary compliance (US$)</t>
  </si>
  <si>
    <t>Tempo para exportar: Conformidade com exigências na fronteira (horas)
Time to export: Border compliance (hours)</t>
  </si>
  <si>
    <t>Custo para exportar: Conformidade com exigências na fronteira (US$)
Cost to export: Border compliance (US$)</t>
  </si>
  <si>
    <t>Tempo para importar: Conformidade com exigências na fronteira (horas)
Time to import: Border compliance (hours)</t>
  </si>
  <si>
    <t>Custo para importar: Conformidade com exigências na fronteira (US$)
Cost to import: Border compliance (US$)</t>
  </si>
  <si>
    <r>
      <rPr>
        <i/>
        <sz val="10"/>
        <color theme="1"/>
        <rFont val="Calibri"/>
        <family val="2"/>
        <scheme val="minor"/>
      </rPr>
      <t xml:space="preserve">Nota: A </t>
    </r>
    <r>
      <rPr>
        <sz val="10"/>
        <color theme="1"/>
        <rFont val="Calibri"/>
        <family val="2"/>
        <scheme val="minor"/>
      </rPr>
      <t>pontuação na facilidade de se fazer negócios é normalizada para variar entre 0 e 100, com 100 representando a fronteira das melhores práticas (quanto maior a pontuação, melhor).</t>
    </r>
  </si>
  <si>
    <t>Pontuação na facilidade de se fazer negócios Parameters</t>
  </si>
  <si>
    <t>Pontuação na facilidade de se fazer negócios</t>
  </si>
  <si>
    <t>Pontuação na facilidade de se fazer negócios Média</t>
  </si>
  <si>
    <t>Pontuação na facilidade de se fazer negócios Média Arredondado</t>
  </si>
  <si>
    <r>
      <rPr>
        <i/>
        <sz val="9"/>
        <color theme="1"/>
        <rFont val="Times New Roman"/>
        <family val="1"/>
      </rPr>
      <t xml:space="preserve">Nota: A </t>
    </r>
    <r>
      <rPr>
        <sz val="9"/>
        <color theme="1"/>
        <rFont val="Times New Roman"/>
        <family val="1"/>
      </rPr>
      <t>pontuação na facilidade de se fazer negócios é normalizada para variar entre 0 e 100, com 100 representando a fronteira das melhores práticas (quanto maior a pontuação, melhor).</t>
    </r>
  </si>
  <si>
    <t>Pontuação na facilidade de se fazer negócios Average</t>
  </si>
  <si>
    <t>Pontuação na facilidade de se fazer negócios Average Rounded</t>
  </si>
  <si>
    <t>Abertura de empresa/Starting a Business</t>
  </si>
  <si>
    <t xml:space="preserve">Registro de propriedades/Registering a Property
</t>
  </si>
  <si>
    <t xml:space="preserve">Execução de Contratos/Enforcing a contract
</t>
  </si>
  <si>
    <t>Capital mínimo exigido (% do rendimento per capita)
Paid-in minimum capital (% of income per capita)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</si>
</sst>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color rgb="FF231F20"/>
      <name val="Times New Roman"/>
      <family val="1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</cellStyleXfs>
  <cellXfs count="75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>
      <alignment horizontal="center" vertical="top" wrapText="1"/>
    </xf>
    <xf numFmtId="43" fontId="3" fillId="3" borderId="0" xfId="1" applyFont="1" applyFill="1" applyBorder="1" applyAlignment="1">
      <alignment vertical="center"/>
    </xf>
    <xf numFmtId="167" fontId="3" fillId="0" borderId="0" xfId="2" applyNumberFormat="1" applyFont="1" applyFill="1" applyBorder="1" applyAlignment="1">
      <alignment horizontal="right" vertical="center"/>
    </xf>
    <xf numFmtId="43" fontId="6" fillId="0" borderId="0" xfId="1" applyFont="1" applyBorder="1" applyAlignment="1">
      <alignment vertical="center"/>
    </xf>
    <xf numFmtId="43" fontId="4" fillId="4" borderId="1" xfId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top" wrapText="1"/>
    </xf>
    <xf numFmtId="43" fontId="4" fillId="4" borderId="4" xfId="1" applyFont="1" applyFill="1" applyBorder="1" applyAlignment="1">
      <alignment horizontal="center" vertical="center" wrapText="1"/>
    </xf>
    <xf numFmtId="3" fontId="3" fillId="0" borderId="2" xfId="2" applyNumberFormat="1" applyFont="1" applyBorder="1" applyAlignment="1">
      <alignment horizontal="right" vertical="center"/>
    </xf>
    <xf numFmtId="4" fontId="3" fillId="0" borderId="2" xfId="2" applyNumberFormat="1" applyFont="1" applyBorder="1" applyAlignment="1">
      <alignment horizontal="right" vertical="center"/>
    </xf>
    <xf numFmtId="167" fontId="3" fillId="0" borderId="2" xfId="2" applyNumberFormat="1" applyFont="1" applyFill="1" applyBorder="1" applyAlignment="1">
      <alignment horizontal="right" vertical="center"/>
    </xf>
    <xf numFmtId="4" fontId="3" fillId="4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4" fontId="3" fillId="0" borderId="0" xfId="2" applyNumberFormat="1" applyFont="1" applyBorder="1" applyAlignment="1">
      <alignment horizontal="right" vertical="center"/>
    </xf>
    <xf numFmtId="4" fontId="3" fillId="4" borderId="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0" borderId="6" xfId="2" applyNumberFormat="1" applyFont="1" applyBorder="1" applyAlignment="1">
      <alignment horizontal="right" vertical="center"/>
    </xf>
    <xf numFmtId="4" fontId="3" fillId="0" borderId="6" xfId="2" applyNumberFormat="1" applyFont="1" applyBorder="1" applyAlignment="1">
      <alignment horizontal="right" vertical="center"/>
    </xf>
    <xf numFmtId="167" fontId="3" fillId="0" borderId="6" xfId="2" applyNumberFormat="1" applyFont="1" applyFill="1" applyBorder="1" applyAlignment="1">
      <alignment horizontal="right" vertical="center"/>
    </xf>
    <xf numFmtId="4" fontId="3" fillId="4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43" fontId="9" fillId="0" borderId="0" xfId="1" applyFont="1" applyBorder="1" applyAlignment="1">
      <alignment vertical="center"/>
    </xf>
    <xf numFmtId="164" fontId="9" fillId="0" borderId="0" xfId="0" applyNumberFormat="1" applyFont="1" applyFill="1" applyBorder="1" applyAlignment="1" applyProtection="1">
      <alignment vertical="center"/>
    </xf>
    <xf numFmtId="165" fontId="9" fillId="0" borderId="0" xfId="1" applyNumberFormat="1" applyFont="1" applyBorder="1" applyAlignment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43" fontId="10" fillId="0" borderId="0" xfId="1" applyFont="1" applyBorder="1" applyAlignment="1">
      <alignment vertical="center"/>
    </xf>
    <xf numFmtId="166" fontId="9" fillId="0" borderId="0" xfId="1" applyNumberFormat="1" applyFont="1" applyFill="1" applyBorder="1" applyAlignment="1" applyProtection="1">
      <alignment vertical="center"/>
    </xf>
    <xf numFmtId="168" fontId="9" fillId="0" borderId="0" xfId="1" applyNumberFormat="1" applyFont="1" applyFill="1" applyBorder="1" applyAlignment="1" applyProtection="1">
      <alignment vertical="center"/>
    </xf>
    <xf numFmtId="167" fontId="9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Border="1" applyAlignment="1">
      <alignment horizontal="left" vertical="center"/>
    </xf>
    <xf numFmtId="168" fontId="9" fillId="0" borderId="0" xfId="1" applyNumberFormat="1" applyFont="1" applyBorder="1" applyAlignment="1">
      <alignment vertical="center"/>
    </xf>
    <xf numFmtId="43" fontId="12" fillId="2" borderId="0" xfId="1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 wrapText="1"/>
    </xf>
    <xf numFmtId="0" fontId="10" fillId="2" borderId="5" xfId="1" applyNumberFormat="1" applyFont="1" applyFill="1" applyBorder="1" applyAlignment="1">
      <alignment horizontal="center" vertical="top" wrapText="1"/>
    </xf>
    <xf numFmtId="0" fontId="10" fillId="2" borderId="6" xfId="1" applyNumberFormat="1" applyFont="1" applyFill="1" applyBorder="1" applyAlignment="1">
      <alignment horizontal="center" vertical="top" wrapText="1"/>
    </xf>
    <xf numFmtId="0" fontId="10" fillId="2" borderId="7" xfId="1" applyNumberFormat="1" applyFont="1" applyFill="1" applyBorder="1" applyAlignment="1">
      <alignment horizontal="center" vertical="top" wrapText="1"/>
    </xf>
    <xf numFmtId="168" fontId="10" fillId="2" borderId="5" xfId="1" applyNumberFormat="1" applyFont="1" applyFill="1" applyBorder="1" applyAlignment="1">
      <alignment horizontal="center" vertical="top" wrapText="1"/>
    </xf>
    <xf numFmtId="43" fontId="10" fillId="0" borderId="0" xfId="1" applyFont="1" applyBorder="1" applyAlignment="1">
      <alignment vertical="top"/>
    </xf>
    <xf numFmtId="43" fontId="10" fillId="3" borderId="0" xfId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horizontal="center" vertical="center"/>
    </xf>
    <xf numFmtId="167" fontId="10" fillId="0" borderId="0" xfId="2" applyNumberFormat="1" applyFont="1" applyFill="1" applyBorder="1" applyAlignment="1">
      <alignment horizontal="right" vertical="center"/>
    </xf>
    <xf numFmtId="1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168" fontId="10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Border="1" applyAlignment="1">
      <alignment horizontal="right" vertical="center"/>
    </xf>
    <xf numFmtId="2" fontId="10" fillId="0" borderId="0" xfId="2" applyNumberFormat="1" applyFont="1" applyFill="1" applyBorder="1" applyAlignment="1">
      <alignment horizontal="right" vertical="center"/>
    </xf>
    <xf numFmtId="2" fontId="10" fillId="4" borderId="0" xfId="1" applyNumberFormat="1" applyFont="1" applyFill="1" applyBorder="1" applyAlignment="1">
      <alignment horizontal="right" vertical="center"/>
    </xf>
    <xf numFmtId="165" fontId="10" fillId="4" borderId="0" xfId="1" applyNumberFormat="1" applyFont="1" applyFill="1" applyBorder="1" applyAlignment="1">
      <alignment horizontal="right" vertical="center"/>
    </xf>
    <xf numFmtId="168" fontId="13" fillId="0" borderId="0" xfId="5" applyNumberFormat="1" applyFont="1" applyBorder="1" applyAlignment="1">
      <alignment horizontal="center" vertical="center" wrapText="1"/>
    </xf>
    <xf numFmtId="167" fontId="10" fillId="0" borderId="0" xfId="0" applyNumberFormat="1" applyFont="1" applyFill="1" applyBorder="1" applyAlignment="1" applyProtection="1">
      <alignment horizontal="right" vertical="center"/>
    </xf>
    <xf numFmtId="2" fontId="13" fillId="0" borderId="0" xfId="5" applyNumberFormat="1" applyFont="1" applyBorder="1" applyAlignment="1">
      <alignment horizontal="center" vertical="center" wrapText="1"/>
    </xf>
    <xf numFmtId="43" fontId="10" fillId="4" borderId="0" xfId="1" applyFont="1" applyFill="1" applyBorder="1" applyAlignment="1">
      <alignment horizontal="right" vertical="center"/>
    </xf>
    <xf numFmtId="2" fontId="9" fillId="0" borderId="0" xfId="1" applyNumberFormat="1" applyFont="1" applyBorder="1" applyAlignment="1">
      <alignment vertical="center"/>
    </xf>
    <xf numFmtId="0" fontId="10" fillId="0" borderId="0" xfId="5" applyFont="1" applyBorder="1" applyAlignment="1">
      <alignment horizontal="center" vertical="center" wrapText="1"/>
    </xf>
    <xf numFmtId="43" fontId="9" fillId="0" borderId="0" xfId="1" applyNumberFormat="1" applyFont="1" applyBorder="1" applyAlignment="1">
      <alignment vertical="center"/>
    </xf>
    <xf numFmtId="168" fontId="10" fillId="0" borderId="0" xfId="5" applyNumberFormat="1" applyFont="1" applyBorder="1" applyAlignment="1">
      <alignment horizontal="center" vertical="center" wrapText="1"/>
    </xf>
    <xf numFmtId="43" fontId="10" fillId="2" borderId="0" xfId="1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10" fillId="2" borderId="15" xfId="1" applyNumberFormat="1" applyFont="1" applyFill="1" applyBorder="1" applyAlignment="1">
      <alignment horizontal="center" vertical="top" wrapText="1"/>
    </xf>
    <xf numFmtId="0" fontId="10" fillId="2" borderId="16" xfId="1" applyNumberFormat="1" applyFont="1" applyFill="1" applyBorder="1" applyAlignment="1">
      <alignment horizontal="center" vertical="top" wrapText="1"/>
    </xf>
    <xf numFmtId="43" fontId="9" fillId="0" borderId="0" xfId="1" applyFont="1" applyBorder="1" applyAlignment="1">
      <alignment vertical="top"/>
    </xf>
    <xf numFmtId="43" fontId="12" fillId="2" borderId="12" xfId="1" applyFont="1" applyFill="1" applyBorder="1" applyAlignment="1">
      <alignment horizontal="center" vertical="center" wrapText="1"/>
    </xf>
    <xf numFmtId="43" fontId="12" fillId="2" borderId="13" xfId="1" applyFont="1" applyFill="1" applyBorder="1" applyAlignment="1">
      <alignment horizontal="center" vertical="center" wrapText="1"/>
    </xf>
    <xf numFmtId="43" fontId="12" fillId="2" borderId="14" xfId="1" applyFont="1" applyFill="1" applyBorder="1" applyAlignment="1">
      <alignment horizontal="center" vertical="center" wrapText="1"/>
    </xf>
    <xf numFmtId="43" fontId="4" fillId="4" borderId="8" xfId="1" applyFont="1" applyFill="1" applyBorder="1" applyAlignment="1">
      <alignment horizontal="center" vertical="center"/>
    </xf>
    <xf numFmtId="43" fontId="4" fillId="4" borderId="9" xfId="1" applyFont="1" applyFill="1" applyBorder="1" applyAlignment="1">
      <alignment horizontal="center" vertical="center"/>
    </xf>
    <xf numFmtId="43" fontId="3" fillId="4" borderId="10" xfId="1" applyFont="1" applyFill="1" applyBorder="1" applyAlignment="1">
      <alignment horizontal="center" vertical="center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 3" xfId="5" xr:uid="{7A59A559-EE00-4142-834A-89D5FBBCCCC8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F18389-33FB-4CCF-89FC-C7EB6CEE9BE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6FBCC2D-1006-4169-9A32-7C7C90321A72}"/>
            </a:ext>
          </a:extLst>
        </xdr:cNvPr>
        <xdr:cNvSpPr/>
      </xdr:nvSpPr>
      <xdr:spPr>
        <a:xfrm>
          <a:off x="231140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B1:AQ31"/>
  <sheetViews>
    <sheetView tabSelected="1" zoomScale="80" zoomScaleNormal="80" workbookViewId="0">
      <pane xSplit="3" ySplit="7" topLeftCell="D8" activePane="bottomRight" state="frozen"/>
      <selection activeCell="B14" sqref="B14"/>
      <selection pane="topRight" activeCell="B14" sqref="B14"/>
      <selection pane="bottomLeft" activeCell="B14" sqref="B14"/>
      <selection pane="bottomRight" activeCell="A7" sqref="A7"/>
    </sheetView>
  </sheetViews>
  <sheetFormatPr defaultColWidth="11.453125" defaultRowHeight="14.5" customHeight="1" x14ac:dyDescent="0.35"/>
  <cols>
    <col min="1" max="1" width="11.453125" style="32"/>
    <col min="2" max="2" width="25.6328125" style="28" customWidth="1"/>
    <col min="3" max="3" width="24.7265625" style="28" customWidth="1"/>
    <col min="4" max="4" width="11.453125" style="30" customWidth="1"/>
    <col min="5" max="5" width="11.453125" style="30" hidden="1" customWidth="1"/>
    <col min="6" max="6" width="11.453125" style="30" customWidth="1"/>
    <col min="7" max="7" width="11.453125" style="30" hidden="1" customWidth="1"/>
    <col min="8" max="8" width="11.453125" style="28" customWidth="1"/>
    <col min="9" max="9" width="11.453125" style="28" hidden="1" customWidth="1"/>
    <col min="10" max="10" width="11.453125" style="28" customWidth="1"/>
    <col min="11" max="11" width="11.453125" style="28" hidden="1" customWidth="1"/>
    <col min="12" max="12" width="11.453125" style="28" customWidth="1"/>
    <col min="13" max="13" width="11.453125" style="28" hidden="1" customWidth="1"/>
    <col min="14" max="14" width="11.453125" style="28" customWidth="1"/>
    <col min="15" max="15" width="11.453125" style="28" hidden="1" customWidth="1"/>
    <col min="16" max="16" width="11.453125" style="28" customWidth="1"/>
    <col min="17" max="19" width="11.453125" style="28" hidden="1" customWidth="1"/>
    <col min="20" max="20" width="11.453125" style="28" customWidth="1"/>
    <col min="21" max="21" width="11.453125" style="30" customWidth="1"/>
    <col min="22" max="22" width="11.453125" style="30"/>
    <col min="23" max="23" width="11.453125" style="30" hidden="1" customWidth="1"/>
    <col min="24" max="24" width="11.453125" style="30"/>
    <col min="25" max="25" width="11.453125" style="30" hidden="1" customWidth="1"/>
    <col min="26" max="26" width="11.453125" style="28"/>
    <col min="27" max="27" width="11.453125" style="28" hidden="1" customWidth="1"/>
    <col min="28" max="28" width="11.453125" style="28"/>
    <col min="29" max="31" width="11.453125" style="28" hidden="1" customWidth="1"/>
    <col min="32" max="32" width="11.453125" style="28"/>
    <col min="33" max="33" width="11.453125" style="30" customWidth="1"/>
    <col min="34" max="34" width="11.453125" style="37"/>
    <col min="35" max="35" width="11.453125" style="30" hidden="1" customWidth="1"/>
    <col min="36" max="36" width="11.453125" style="30"/>
    <col min="37" max="37" width="11.453125" style="30" hidden="1" customWidth="1"/>
    <col min="38" max="38" width="11.453125" style="28"/>
    <col min="39" max="39" width="11.453125" style="28" customWidth="1"/>
    <col min="40" max="41" width="11.453125" style="28" hidden="1" customWidth="1"/>
    <col min="42" max="42" width="11.453125" style="28"/>
    <col min="43" max="43" width="11.453125" style="30"/>
    <col min="44" max="16384" width="11.453125" style="32"/>
  </cols>
  <sheetData>
    <row r="1" spans="2:43" ht="11.5" hidden="1" x14ac:dyDescent="0.35">
      <c r="C1" s="28" t="s">
        <v>54</v>
      </c>
      <c r="D1" s="29" t="s">
        <v>0</v>
      </c>
      <c r="F1" s="29" t="s">
        <v>0</v>
      </c>
      <c r="H1" s="29" t="s">
        <v>0</v>
      </c>
      <c r="J1" s="29" t="s">
        <v>0</v>
      </c>
      <c r="L1" s="29" t="s">
        <v>0</v>
      </c>
      <c r="N1" s="29" t="s">
        <v>0</v>
      </c>
      <c r="P1" s="29" t="s">
        <v>0</v>
      </c>
      <c r="V1" s="29" t="s">
        <v>0</v>
      </c>
      <c r="X1" s="29" t="s">
        <v>0</v>
      </c>
      <c r="Z1" s="29" t="s">
        <v>0</v>
      </c>
      <c r="AH1" s="31" t="s">
        <v>0</v>
      </c>
      <c r="AJ1" s="29" t="s">
        <v>0</v>
      </c>
      <c r="AL1" s="29" t="s">
        <v>0</v>
      </c>
      <c r="AM1" s="29"/>
      <c r="AN1" s="29"/>
      <c r="AO1" s="29"/>
    </row>
    <row r="2" spans="2:43" ht="11.5" hidden="1" x14ac:dyDescent="0.35">
      <c r="C2" s="28" t="s">
        <v>1</v>
      </c>
      <c r="D2" s="33">
        <v>1</v>
      </c>
      <c r="F2" s="33">
        <v>0.5</v>
      </c>
      <c r="H2" s="33">
        <v>0</v>
      </c>
      <c r="J2" s="33">
        <v>1</v>
      </c>
      <c r="L2" s="33">
        <v>0.5</v>
      </c>
      <c r="N2" s="33">
        <v>0</v>
      </c>
      <c r="P2" s="33">
        <v>0</v>
      </c>
      <c r="V2" s="33">
        <v>1</v>
      </c>
      <c r="X2" s="33">
        <v>1</v>
      </c>
      <c r="Z2" s="33">
        <v>0</v>
      </c>
      <c r="AH2" s="34">
        <v>21</v>
      </c>
      <c r="AJ2" s="33">
        <v>120</v>
      </c>
      <c r="AL2" s="33">
        <v>0.1</v>
      </c>
      <c r="AM2" s="33"/>
      <c r="AN2" s="33"/>
      <c r="AO2" s="33"/>
    </row>
    <row r="3" spans="2:43" ht="11.5" hidden="1" x14ac:dyDescent="0.35">
      <c r="C3" s="28" t="s">
        <v>2</v>
      </c>
      <c r="D3" s="33">
        <v>18</v>
      </c>
      <c r="F3" s="33">
        <v>100</v>
      </c>
      <c r="H3" s="33">
        <v>200</v>
      </c>
      <c r="J3" s="33">
        <v>18</v>
      </c>
      <c r="L3" s="33">
        <v>100</v>
      </c>
      <c r="N3" s="33">
        <v>200</v>
      </c>
      <c r="P3" s="33">
        <v>400</v>
      </c>
      <c r="V3" s="33">
        <v>13</v>
      </c>
      <c r="X3" s="33">
        <v>210</v>
      </c>
      <c r="Z3" s="35">
        <v>15</v>
      </c>
      <c r="AH3" s="34">
        <v>53</v>
      </c>
      <c r="AJ3" s="33">
        <v>1340</v>
      </c>
      <c r="AL3" s="33">
        <v>89</v>
      </c>
      <c r="AM3" s="33"/>
      <c r="AN3" s="33"/>
      <c r="AO3" s="33"/>
    </row>
    <row r="4" spans="2:43" ht="11.5" hidden="1" x14ac:dyDescent="0.35">
      <c r="C4" s="28" t="s">
        <v>3</v>
      </c>
      <c r="D4" s="33">
        <f>D3-D2</f>
        <v>17</v>
      </c>
      <c r="F4" s="33">
        <f>F3-F2</f>
        <v>99.5</v>
      </c>
      <c r="H4" s="33">
        <f>H3-H2</f>
        <v>200</v>
      </c>
      <c r="J4" s="33">
        <f>J3-J2</f>
        <v>17</v>
      </c>
      <c r="L4" s="33">
        <f>L3-L2</f>
        <v>99.5</v>
      </c>
      <c r="N4" s="33">
        <f>N3-N2</f>
        <v>200</v>
      </c>
      <c r="P4" s="33">
        <f>P3-P2</f>
        <v>400</v>
      </c>
      <c r="V4" s="33">
        <f>V3-V2</f>
        <v>12</v>
      </c>
      <c r="X4" s="33">
        <f>X3-X2</f>
        <v>209</v>
      </c>
      <c r="Z4" s="33">
        <f>Z3-Z2</f>
        <v>15</v>
      </c>
      <c r="AH4" s="34">
        <f>AH3-AH2</f>
        <v>32</v>
      </c>
      <c r="AJ4" s="33">
        <f>AJ3-AJ2</f>
        <v>1220</v>
      </c>
      <c r="AL4" s="33">
        <f>AL3-AL2</f>
        <v>88.9</v>
      </c>
      <c r="AM4" s="33"/>
      <c r="AN4" s="33"/>
      <c r="AO4" s="33"/>
    </row>
    <row r="5" spans="2:43" ht="17.5" hidden="1" customHeight="1" thickBot="1" x14ac:dyDescent="0.4">
      <c r="C5" s="36"/>
    </row>
    <row r="6" spans="2:43" ht="27" customHeight="1" x14ac:dyDescent="0.35">
      <c r="B6" s="38"/>
      <c r="C6" s="39"/>
      <c r="D6" s="69" t="s">
        <v>61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1"/>
      <c r="V6" s="69" t="s">
        <v>62</v>
      </c>
      <c r="W6" s="70"/>
      <c r="X6" s="70"/>
      <c r="Y6" s="70"/>
      <c r="Z6" s="70"/>
      <c r="AA6" s="70"/>
      <c r="AB6" s="70"/>
      <c r="AC6" s="70"/>
      <c r="AD6" s="70"/>
      <c r="AE6" s="70"/>
      <c r="AF6" s="70"/>
      <c r="AG6" s="71"/>
      <c r="AH6" s="69" t="s">
        <v>63</v>
      </c>
      <c r="AI6" s="70"/>
      <c r="AJ6" s="70"/>
      <c r="AK6" s="70"/>
      <c r="AL6" s="70"/>
      <c r="AM6" s="70"/>
      <c r="AN6" s="70"/>
      <c r="AO6" s="70"/>
      <c r="AP6" s="70"/>
      <c r="AQ6" s="71"/>
    </row>
    <row r="7" spans="2:43" s="44" customFormat="1" ht="97" customHeight="1" thickBot="1" x14ac:dyDescent="0.4">
      <c r="B7" s="64" t="s">
        <v>6</v>
      </c>
      <c r="C7" s="65" t="s">
        <v>7</v>
      </c>
      <c r="D7" s="40" t="s">
        <v>8</v>
      </c>
      <c r="E7" s="41" t="s">
        <v>55</v>
      </c>
      <c r="F7" s="41" t="s">
        <v>9</v>
      </c>
      <c r="G7" s="41" t="s">
        <v>55</v>
      </c>
      <c r="H7" s="41" t="s">
        <v>12</v>
      </c>
      <c r="I7" s="41" t="s">
        <v>55</v>
      </c>
      <c r="J7" s="40" t="s">
        <v>10</v>
      </c>
      <c r="K7" s="41" t="s">
        <v>55</v>
      </c>
      <c r="L7" s="41" t="s">
        <v>11</v>
      </c>
      <c r="M7" s="41" t="s">
        <v>55</v>
      </c>
      <c r="N7" s="41" t="s">
        <v>20</v>
      </c>
      <c r="O7" s="41" t="s">
        <v>55</v>
      </c>
      <c r="P7" s="41" t="s">
        <v>64</v>
      </c>
      <c r="Q7" s="41" t="s">
        <v>55</v>
      </c>
      <c r="R7" s="41" t="s">
        <v>56</v>
      </c>
      <c r="S7" s="41" t="s">
        <v>57</v>
      </c>
      <c r="T7" s="41" t="s">
        <v>31</v>
      </c>
      <c r="U7" s="42" t="s">
        <v>32</v>
      </c>
      <c r="V7" s="66" t="s">
        <v>13</v>
      </c>
      <c r="W7" s="67" t="s">
        <v>55</v>
      </c>
      <c r="X7" s="67" t="s">
        <v>14</v>
      </c>
      <c r="Y7" s="67" t="s">
        <v>55</v>
      </c>
      <c r="Z7" s="67" t="s">
        <v>15</v>
      </c>
      <c r="AA7" s="67" t="s">
        <v>55</v>
      </c>
      <c r="AB7" s="67" t="s">
        <v>16</v>
      </c>
      <c r="AC7" s="41" t="s">
        <v>55</v>
      </c>
      <c r="AD7" s="41" t="s">
        <v>56</v>
      </c>
      <c r="AE7" s="41" t="s">
        <v>57</v>
      </c>
      <c r="AF7" s="41" t="s">
        <v>33</v>
      </c>
      <c r="AG7" s="42" t="s">
        <v>34</v>
      </c>
      <c r="AH7" s="43" t="s">
        <v>17</v>
      </c>
      <c r="AI7" s="41" t="s">
        <v>55</v>
      </c>
      <c r="AJ7" s="41" t="s">
        <v>14</v>
      </c>
      <c r="AK7" s="41" t="s">
        <v>55</v>
      </c>
      <c r="AL7" s="41" t="s">
        <v>35</v>
      </c>
      <c r="AM7" s="41" t="s">
        <v>55</v>
      </c>
      <c r="AN7" s="41" t="s">
        <v>56</v>
      </c>
      <c r="AO7" s="41" t="s">
        <v>57</v>
      </c>
      <c r="AP7" s="41" t="s">
        <v>36</v>
      </c>
      <c r="AQ7" s="41" t="s">
        <v>37</v>
      </c>
    </row>
    <row r="8" spans="2:43" ht="14.5" customHeight="1" x14ac:dyDescent="0.25">
      <c r="B8" s="45" t="s">
        <v>21</v>
      </c>
      <c r="C8" s="45" t="s">
        <v>5</v>
      </c>
      <c r="D8" s="46">
        <v>11</v>
      </c>
      <c r="E8" s="47">
        <f>(IF(D8=-1,0,(IF(D8&gt;D$3,0,IF(D8&lt;D$2,1,((D$3-D8)/D$4))))))*100</f>
        <v>41.17647058823529</v>
      </c>
      <c r="F8" s="48">
        <v>38</v>
      </c>
      <c r="G8" s="47">
        <f>(IF(F8=-1,0,(IF(F8&gt;F$3,0,IF(F8&lt;F$2,1,((F$3-F8)/F$4))))))*100</f>
        <v>62.311557788944725</v>
      </c>
      <c r="H8" s="49">
        <v>68.445490951639826</v>
      </c>
      <c r="I8" s="47">
        <f>(IF(H8=-1,0,(IF(H8&gt;H$3,0,IF(H8&lt;H$2,1,((H$3-H8)/H$4))))))*100</f>
        <v>65.77725452418008</v>
      </c>
      <c r="J8" s="50">
        <v>11</v>
      </c>
      <c r="K8" s="47">
        <f>(IF(J8=-1,0,(IF(J8&gt;J$3,0,IF(J8&lt;J$2,1,((J$3-J8)/J$4))))))*100</f>
        <v>41.17647058823529</v>
      </c>
      <c r="L8" s="48">
        <v>38</v>
      </c>
      <c r="M8" s="47">
        <f>(IF(L8=-1,0,(IF(L8&gt;L$3,0,IF(L8&lt;L$2,1,((L$3-L8)/L$4))))))*100</f>
        <v>62.311557788944725</v>
      </c>
      <c r="N8" s="49">
        <v>68.445490951639826</v>
      </c>
      <c r="O8" s="47">
        <f>(IF(N8=-1,0,(IF(N8&gt;N$3,0,IF(N8&lt;N$2,1,((N$3-N8)/N$4))))))*100</f>
        <v>65.77725452418008</v>
      </c>
      <c r="P8" s="51">
        <v>0</v>
      </c>
      <c r="Q8" s="52">
        <f t="shared" ref="Q8:Q17" si="0">(IF(P8=-1,0,(IF(P8&gt;P$3,0,IF(P8&lt;P$2,1,((P$3-P8)/P$4))))))*100</f>
        <v>100</v>
      </c>
      <c r="R8" s="52">
        <f>ROUND(25%*Q8+12.5%*E8+12.5%*G8+12.5%*I8+12.5%*K8+12.5%*M8+12.5%*O8,5)</f>
        <v>67.316320000000005</v>
      </c>
      <c r="S8" s="53">
        <f t="shared" ref="S8:S17" si="1">ROUND(R8,2)</f>
        <v>67.319999999999993</v>
      </c>
      <c r="T8" s="54">
        <f t="shared" ref="T8:T17" si="2">+ROUND(R8,2)</f>
        <v>67.319999999999993</v>
      </c>
      <c r="U8" s="55">
        <f>RANK(S8,S$8:S$17)</f>
        <v>2</v>
      </c>
      <c r="V8" s="61">
        <v>8</v>
      </c>
      <c r="W8" s="47">
        <f>(IF(V8=-1,0,(IF(V8&gt;V$3,0,IF(V8&lt;V$2,1,((V$3-V8)/V$4))))))*100</f>
        <v>41.666666666666671</v>
      </c>
      <c r="X8" s="61">
        <v>39</v>
      </c>
      <c r="Y8" s="47">
        <f>(IF(X8=-1,0,(IF(X8&gt;X$3,0,IF(X8&lt;X$2,1,((X$3-X8)/X$4))))))*100</f>
        <v>81.818181818181827</v>
      </c>
      <c r="Z8" s="63">
        <v>5.9941471659232333</v>
      </c>
      <c r="AA8" s="47">
        <f>(IF(Z8=-1,0,(IF(Z8&gt;Z$3,0,IF(Z8&lt;Z$2,1,((Z$3-Z8)/Z$4))))))*100</f>
        <v>60.03901889384511</v>
      </c>
      <c r="AB8" s="61">
        <v>7.5</v>
      </c>
      <c r="AC8" s="47">
        <f t="shared" ref="AC8:AC17" si="3">+IF(AB8="No Practice",0,AB8/30)*100</f>
        <v>25</v>
      </c>
      <c r="AD8" s="57">
        <f t="shared" ref="AD8:AD17" si="4">ROUND(AVERAGE(W8,Y8,AA8,AC8),5)</f>
        <v>52.130969999999998</v>
      </c>
      <c r="AE8" s="53">
        <f t="shared" ref="AE8:AE17" si="5">+ROUND(AD8,2)</f>
        <v>52.13</v>
      </c>
      <c r="AF8" s="54">
        <f t="shared" ref="AF8:AF17" si="6">+ROUND(AD8,2)</f>
        <v>52.13</v>
      </c>
      <c r="AG8" s="55">
        <f>RANK(AE8,AE$8:AE$17)</f>
        <v>8</v>
      </c>
      <c r="AH8" s="56">
        <v>7</v>
      </c>
      <c r="AI8" s="47">
        <f>+IF(AH8="No Practice",0,AH8/18)*100</f>
        <v>38.888888888888893</v>
      </c>
      <c r="AJ8" s="58">
        <v>612</v>
      </c>
      <c r="AK8" s="47">
        <f>(IF(AJ8=-1,0,(IF(AJ8&gt;AJ$3,0,IF(AJ8&lt;AJ$2,1,((AJ$3-AJ8)/AJ$4))))))*100</f>
        <v>59.672131147540988</v>
      </c>
      <c r="AL8" s="56">
        <v>39.200000000000003</v>
      </c>
      <c r="AM8" s="47">
        <f>(IF(AL8=-1,0,(IF(AL8&gt;AL$3,0,IF(AL8&lt;AL$2,1,((AL$3-AL8)/AL$4))))))*100</f>
        <v>56.017997750281211</v>
      </c>
      <c r="AN8" s="47">
        <f t="shared" ref="AN8:AN11" si="7">ROUND(AVERAGE(AI8,AK8,AM8),5)</f>
        <v>51.526339999999998</v>
      </c>
      <c r="AO8" s="53">
        <f t="shared" ref="AO8:AO11" si="8">+ROUND(AN8,2)</f>
        <v>51.53</v>
      </c>
      <c r="AP8" s="59">
        <f t="shared" ref="AP8:AP11" si="9">+AO8</f>
        <v>51.53</v>
      </c>
      <c r="AQ8" s="55">
        <f>RANK(AO8,AO$8:AO$17)</f>
        <v>8</v>
      </c>
    </row>
    <row r="9" spans="2:43" ht="14" customHeight="1" x14ac:dyDescent="0.25">
      <c r="B9" s="45" t="s">
        <v>22</v>
      </c>
      <c r="C9" s="45" t="s">
        <v>5</v>
      </c>
      <c r="D9" s="46">
        <v>10</v>
      </c>
      <c r="E9" s="47">
        <f t="shared" ref="E9:E17" si="10">(IF(D9=-1,0,(IF(D9&gt;D$3,0,IF(D9&lt;D$2,1,((D$3-D9)/D$4))))))*100</f>
        <v>47.058823529411761</v>
      </c>
      <c r="F9" s="48">
        <v>17</v>
      </c>
      <c r="G9" s="47">
        <f t="shared" ref="G9:G17" si="11">(IF(F9=-1,0,(IF(F9&gt;F$3,0,IF(F9&lt;F$2,1,((F$3-F9)/F$4))))))*100</f>
        <v>83.417085427135675</v>
      </c>
      <c r="H9" s="49">
        <v>120.48643567266443</v>
      </c>
      <c r="I9" s="47">
        <f t="shared" ref="I9:I17" si="12">(IF(H9=-1,0,(IF(H9&gt;H$3,0,IF(H9&lt;H$2,1,((H$3-H9)/H$4))))))*100</f>
        <v>39.756782163667786</v>
      </c>
      <c r="J9" s="50">
        <v>10</v>
      </c>
      <c r="K9" s="47">
        <f t="shared" ref="K9:K17" si="13">(IF(J9=-1,0,(IF(J9&gt;J$3,0,IF(J9&lt;J$2,1,((J$3-J9)/J$4))))))*100</f>
        <v>47.058823529411761</v>
      </c>
      <c r="L9" s="48">
        <v>17</v>
      </c>
      <c r="M9" s="47">
        <f t="shared" ref="M9:M17" si="14">(IF(L9=-1,0,(IF(L9&gt;L$3,0,IF(L9&lt;L$2,1,((L$3-L9)/L$4))))))*100</f>
        <v>83.417085427135675</v>
      </c>
      <c r="N9" s="49">
        <v>120.48643567266443</v>
      </c>
      <c r="O9" s="47">
        <f t="shared" ref="O9:O17" si="15">(IF(N9=-1,0,(IF(N9&gt;N$3,0,IF(N9&lt;N$2,1,((N$3-N9)/N$4))))))*100</f>
        <v>39.756782163667786</v>
      </c>
      <c r="P9" s="51">
        <v>0</v>
      </c>
      <c r="Q9" s="52">
        <f t="shared" si="0"/>
        <v>100</v>
      </c>
      <c r="R9" s="52">
        <f t="shared" ref="R9:R17" si="16">ROUND(25%*Q9+12.5%*E9+12.5%*G9+12.5%*I9+12.5%*K9+12.5%*M9+12.5%*O9,5)</f>
        <v>67.558170000000004</v>
      </c>
      <c r="S9" s="53">
        <f t="shared" si="1"/>
        <v>67.56</v>
      </c>
      <c r="T9" s="54">
        <f t="shared" si="2"/>
        <v>67.56</v>
      </c>
      <c r="U9" s="55">
        <f t="shared" ref="U9:U17" si="17">RANK(S9,S$8:S$17)</f>
        <v>1</v>
      </c>
      <c r="V9" s="61">
        <v>8</v>
      </c>
      <c r="W9" s="47">
        <f t="shared" ref="W9:W17" si="18">(IF(V9=-1,0,(IF(V9&gt;V$3,0,IF(V9&lt;V$2,1,((V$3-V9)/V$4))))))*100</f>
        <v>41.666666666666671</v>
      </c>
      <c r="X9" s="61">
        <v>43</v>
      </c>
      <c r="Y9" s="47">
        <f t="shared" ref="Y9:Y17" si="19">(IF(X9=-1,0,(IF(X9&gt;X$3,0,IF(X9&lt;X$2,1,((X$3-X9)/X$4))))))*100</f>
        <v>79.904306220095691</v>
      </c>
      <c r="Z9" s="63">
        <v>5.2188630732450267</v>
      </c>
      <c r="AA9" s="47">
        <f t="shared" ref="AA9:AA17" si="20">(IF(Z9=-1,0,(IF(Z9&gt;Z$3,0,IF(Z9&lt;Z$2,1,((Z$3-Z9)/Z$4))))))*100</f>
        <v>65.207579511699819</v>
      </c>
      <c r="AB9" s="61">
        <v>7.5</v>
      </c>
      <c r="AC9" s="47">
        <f t="shared" si="3"/>
        <v>25</v>
      </c>
      <c r="AD9" s="57">
        <f t="shared" si="4"/>
        <v>52.94464</v>
      </c>
      <c r="AE9" s="53">
        <f t="shared" si="5"/>
        <v>52.94</v>
      </c>
      <c r="AF9" s="54">
        <f t="shared" si="6"/>
        <v>52.94</v>
      </c>
      <c r="AG9" s="55">
        <f t="shared" ref="AG9:AG17" si="21">RANK(AE9,AE$8:AE$17)</f>
        <v>6</v>
      </c>
      <c r="AH9" s="56">
        <v>8.5</v>
      </c>
      <c r="AI9" s="47">
        <f t="shared" ref="AI9:AI17" si="22">+IF(AH9="No Practice",0,AH9/18)*100</f>
        <v>47.222222222222221</v>
      </c>
      <c r="AJ9" s="58">
        <v>950</v>
      </c>
      <c r="AK9" s="47">
        <f t="shared" ref="AK9:AK17" si="23">(IF(AJ9=-1,0,(IF(AJ9&gt;AJ$3,0,IF(AJ9&lt;AJ$2,1,((AJ$3-AJ9)/AJ$4))))))*100</f>
        <v>31.967213114754102</v>
      </c>
      <c r="AL9" s="56">
        <v>53.3</v>
      </c>
      <c r="AM9" s="52">
        <f t="shared" ref="AM9:AM11" si="24">(IF(AL9=-1,0,(IF(AL9&gt;AL$3,0,IF(AL9&lt;AL$2,1,((AL$3-AL9)/AL$4))))))*100</f>
        <v>40.15748031496063</v>
      </c>
      <c r="AN9" s="47">
        <f t="shared" si="7"/>
        <v>39.782310000000003</v>
      </c>
      <c r="AO9" s="53">
        <f t="shared" si="8"/>
        <v>39.78</v>
      </c>
      <c r="AP9" s="59">
        <f t="shared" si="9"/>
        <v>39.78</v>
      </c>
      <c r="AQ9" s="55">
        <f t="shared" ref="AQ9:AQ17" si="25">RANK(AO9,AO$8:AO$17)</f>
        <v>10</v>
      </c>
    </row>
    <row r="10" spans="2:43" ht="14.5" customHeight="1" x14ac:dyDescent="0.25">
      <c r="B10" s="45" t="s">
        <v>23</v>
      </c>
      <c r="C10" s="45" t="s">
        <v>5</v>
      </c>
      <c r="D10" s="46">
        <v>11</v>
      </c>
      <c r="E10" s="47">
        <f t="shared" si="10"/>
        <v>41.17647058823529</v>
      </c>
      <c r="F10" s="48">
        <v>36</v>
      </c>
      <c r="G10" s="47">
        <f t="shared" si="11"/>
        <v>64.321608040200999</v>
      </c>
      <c r="H10" s="49">
        <v>77.760529325168477</v>
      </c>
      <c r="I10" s="47">
        <f t="shared" si="12"/>
        <v>61.119735337415761</v>
      </c>
      <c r="J10" s="50">
        <v>11</v>
      </c>
      <c r="K10" s="47">
        <f t="shared" si="13"/>
        <v>41.17647058823529</v>
      </c>
      <c r="L10" s="48">
        <v>36</v>
      </c>
      <c r="M10" s="47">
        <f t="shared" si="14"/>
        <v>64.321608040200999</v>
      </c>
      <c r="N10" s="49">
        <v>77.760529325168477</v>
      </c>
      <c r="O10" s="47">
        <f t="shared" si="15"/>
        <v>61.119735337415761</v>
      </c>
      <c r="P10" s="51">
        <v>0</v>
      </c>
      <c r="Q10" s="52">
        <f t="shared" si="0"/>
        <v>100</v>
      </c>
      <c r="R10" s="52">
        <f t="shared" si="16"/>
        <v>66.654449999999997</v>
      </c>
      <c r="S10" s="53">
        <f t="shared" si="1"/>
        <v>66.650000000000006</v>
      </c>
      <c r="T10" s="54">
        <f t="shared" si="2"/>
        <v>66.650000000000006</v>
      </c>
      <c r="U10" s="55">
        <f t="shared" si="17"/>
        <v>3</v>
      </c>
      <c r="V10" s="61">
        <v>7</v>
      </c>
      <c r="W10" s="47">
        <f t="shared" si="18"/>
        <v>50</v>
      </c>
      <c r="X10" s="61">
        <v>41</v>
      </c>
      <c r="Y10" s="47">
        <f t="shared" si="19"/>
        <v>80.861244019138752</v>
      </c>
      <c r="Z10" s="63">
        <v>5.5134710284627451</v>
      </c>
      <c r="AA10" s="47">
        <f t="shared" si="20"/>
        <v>63.243526476915022</v>
      </c>
      <c r="AB10" s="61">
        <v>7.5</v>
      </c>
      <c r="AC10" s="47">
        <f t="shared" si="3"/>
        <v>25</v>
      </c>
      <c r="AD10" s="57">
        <f t="shared" si="4"/>
        <v>54.77619</v>
      </c>
      <c r="AE10" s="53">
        <f t="shared" si="5"/>
        <v>54.78</v>
      </c>
      <c r="AF10" s="54">
        <f t="shared" si="6"/>
        <v>54.78</v>
      </c>
      <c r="AG10" s="55">
        <f t="shared" si="21"/>
        <v>2</v>
      </c>
      <c r="AH10" s="56">
        <v>7</v>
      </c>
      <c r="AI10" s="47">
        <f t="shared" si="22"/>
        <v>38.888888888888893</v>
      </c>
      <c r="AJ10" s="58">
        <v>610</v>
      </c>
      <c r="AK10" s="47">
        <f t="shared" si="23"/>
        <v>59.83606557377049</v>
      </c>
      <c r="AL10" s="56">
        <v>42.5</v>
      </c>
      <c r="AM10" s="52">
        <f t="shared" si="24"/>
        <v>52.305961754780647</v>
      </c>
      <c r="AN10" s="47">
        <f t="shared" si="7"/>
        <v>50.343640000000001</v>
      </c>
      <c r="AO10" s="53">
        <f t="shared" si="8"/>
        <v>50.34</v>
      </c>
      <c r="AP10" s="59">
        <f t="shared" si="9"/>
        <v>50.34</v>
      </c>
      <c r="AQ10" s="55">
        <f t="shared" si="25"/>
        <v>9</v>
      </c>
    </row>
    <row r="11" spans="2:43" ht="14.5" customHeight="1" x14ac:dyDescent="0.25">
      <c r="B11" s="45" t="s">
        <v>24</v>
      </c>
      <c r="C11" s="45" t="s">
        <v>5</v>
      </c>
      <c r="D11" s="46">
        <v>11</v>
      </c>
      <c r="E11" s="47">
        <f t="shared" si="10"/>
        <v>41.17647058823529</v>
      </c>
      <c r="F11" s="48">
        <v>35</v>
      </c>
      <c r="G11" s="47">
        <f t="shared" si="11"/>
        <v>65.326633165829151</v>
      </c>
      <c r="H11" s="49">
        <v>124.47914874995719</v>
      </c>
      <c r="I11" s="47">
        <f t="shared" si="12"/>
        <v>37.760425625021405</v>
      </c>
      <c r="J11" s="50">
        <v>11</v>
      </c>
      <c r="K11" s="47">
        <f t="shared" si="13"/>
        <v>41.17647058823529</v>
      </c>
      <c r="L11" s="48">
        <v>35</v>
      </c>
      <c r="M11" s="47">
        <f t="shared" si="14"/>
        <v>65.326633165829151</v>
      </c>
      <c r="N11" s="49">
        <v>124.47914874995719</v>
      </c>
      <c r="O11" s="47">
        <f t="shared" si="15"/>
        <v>37.760425625021405</v>
      </c>
      <c r="P11" s="51">
        <v>0</v>
      </c>
      <c r="Q11" s="52">
        <f t="shared" si="0"/>
        <v>100</v>
      </c>
      <c r="R11" s="52">
        <f t="shared" si="16"/>
        <v>61.06588</v>
      </c>
      <c r="S11" s="53">
        <f t="shared" si="1"/>
        <v>61.07</v>
      </c>
      <c r="T11" s="54">
        <f t="shared" si="2"/>
        <v>61.07</v>
      </c>
      <c r="U11" s="55">
        <f t="shared" si="17"/>
        <v>6</v>
      </c>
      <c r="V11" s="61">
        <v>7</v>
      </c>
      <c r="W11" s="47">
        <f t="shared" si="18"/>
        <v>50</v>
      </c>
      <c r="X11" s="61">
        <v>37</v>
      </c>
      <c r="Y11" s="47">
        <f t="shared" si="19"/>
        <v>82.775119617224874</v>
      </c>
      <c r="Z11" s="63">
        <v>5.5522352330966553</v>
      </c>
      <c r="AA11" s="47">
        <f t="shared" si="20"/>
        <v>62.985098446022292</v>
      </c>
      <c r="AB11" s="61">
        <v>7</v>
      </c>
      <c r="AC11" s="47">
        <f t="shared" si="3"/>
        <v>23.333333333333332</v>
      </c>
      <c r="AD11" s="57">
        <f t="shared" si="4"/>
        <v>54.773389999999999</v>
      </c>
      <c r="AE11" s="53">
        <f t="shared" si="5"/>
        <v>54.77</v>
      </c>
      <c r="AF11" s="54">
        <f t="shared" si="6"/>
        <v>54.77</v>
      </c>
      <c r="AG11" s="55">
        <f t="shared" si="21"/>
        <v>3</v>
      </c>
      <c r="AH11" s="56">
        <v>7</v>
      </c>
      <c r="AI11" s="47">
        <f t="shared" si="22"/>
        <v>38.888888888888893</v>
      </c>
      <c r="AJ11" s="58">
        <v>482.5</v>
      </c>
      <c r="AK11" s="47">
        <f t="shared" si="23"/>
        <v>70.286885245901644</v>
      </c>
      <c r="AL11" s="56">
        <v>33.9</v>
      </c>
      <c r="AM11" s="52">
        <f t="shared" si="24"/>
        <v>61.979752530933631</v>
      </c>
      <c r="AN11" s="47">
        <f t="shared" si="7"/>
        <v>57.051839999999999</v>
      </c>
      <c r="AO11" s="53">
        <f t="shared" si="8"/>
        <v>57.05</v>
      </c>
      <c r="AP11" s="59">
        <f t="shared" si="9"/>
        <v>57.05</v>
      </c>
      <c r="AQ11" s="55">
        <f t="shared" si="25"/>
        <v>4</v>
      </c>
    </row>
    <row r="12" spans="2:43" ht="14.5" customHeight="1" x14ac:dyDescent="0.25">
      <c r="B12" s="45" t="s">
        <v>25</v>
      </c>
      <c r="C12" s="45" t="s">
        <v>5</v>
      </c>
      <c r="D12" s="46">
        <v>11</v>
      </c>
      <c r="E12" s="47">
        <f t="shared" si="10"/>
        <v>41.17647058823529</v>
      </c>
      <c r="F12" s="48">
        <v>38</v>
      </c>
      <c r="G12" s="47">
        <f t="shared" si="11"/>
        <v>62.311557788944725</v>
      </c>
      <c r="H12" s="49">
        <v>123.97521408971636</v>
      </c>
      <c r="I12" s="47">
        <f t="shared" si="12"/>
        <v>38.01239295514182</v>
      </c>
      <c r="J12" s="50">
        <v>11</v>
      </c>
      <c r="K12" s="47">
        <f t="shared" si="13"/>
        <v>41.17647058823529</v>
      </c>
      <c r="L12" s="48">
        <v>38</v>
      </c>
      <c r="M12" s="47">
        <f t="shared" si="14"/>
        <v>62.311557788944725</v>
      </c>
      <c r="N12" s="49">
        <v>123.97521408971636</v>
      </c>
      <c r="O12" s="47">
        <f t="shared" si="15"/>
        <v>38.01239295514182</v>
      </c>
      <c r="P12" s="51">
        <v>0</v>
      </c>
      <c r="Q12" s="52">
        <f t="shared" si="0"/>
        <v>100</v>
      </c>
      <c r="R12" s="52">
        <f t="shared" si="16"/>
        <v>60.375109999999999</v>
      </c>
      <c r="S12" s="53">
        <f t="shared" si="1"/>
        <v>60.38</v>
      </c>
      <c r="T12" s="54">
        <f t="shared" si="2"/>
        <v>60.38</v>
      </c>
      <c r="U12" s="55">
        <f t="shared" si="17"/>
        <v>7</v>
      </c>
      <c r="V12" s="61">
        <v>7</v>
      </c>
      <c r="W12" s="47">
        <f t="shared" si="18"/>
        <v>50</v>
      </c>
      <c r="X12" s="61">
        <v>47</v>
      </c>
      <c r="Y12" s="47">
        <f t="shared" si="19"/>
        <v>77.990430622009569</v>
      </c>
      <c r="Z12" s="63">
        <v>5.5355666251040736</v>
      </c>
      <c r="AA12" s="47">
        <f t="shared" si="20"/>
        <v>63.096222499306165</v>
      </c>
      <c r="AB12" s="61">
        <v>7</v>
      </c>
      <c r="AC12" s="47">
        <f t="shared" si="3"/>
        <v>23.333333333333332</v>
      </c>
      <c r="AD12" s="57">
        <f t="shared" si="4"/>
        <v>53.604999999999997</v>
      </c>
      <c r="AE12" s="53">
        <f t="shared" si="5"/>
        <v>53.61</v>
      </c>
      <c r="AF12" s="54">
        <f t="shared" si="6"/>
        <v>53.61</v>
      </c>
      <c r="AG12" s="55">
        <f t="shared" si="21"/>
        <v>5</v>
      </c>
      <c r="AH12" s="56">
        <v>7</v>
      </c>
      <c r="AI12" s="47">
        <f t="shared" si="22"/>
        <v>38.888888888888893</v>
      </c>
      <c r="AJ12" s="58">
        <v>379.5</v>
      </c>
      <c r="AK12" s="47">
        <f t="shared" si="23"/>
        <v>78.729508196721312</v>
      </c>
      <c r="AL12" s="56">
        <v>21.8</v>
      </c>
      <c r="AM12" s="52">
        <f t="shared" ref="AM12:AM17" si="26">(IF(AL12=-1,0,(IF(AL12&gt;AL$3,0,IF(AL12&lt;AL$2,1,((AL$3-AL12)/AL$4))))))*100</f>
        <v>75.590551181102356</v>
      </c>
      <c r="AN12" s="47">
        <f t="shared" ref="AN12:AN17" si="27">ROUND(AVERAGE(AI12,AK12,AM12),5)</f>
        <v>64.402979999999999</v>
      </c>
      <c r="AO12" s="53">
        <f t="shared" ref="AO12:AO17" si="28">+ROUND(AN12,2)</f>
        <v>64.400000000000006</v>
      </c>
      <c r="AP12" s="59">
        <f t="shared" ref="AP12:AP17" si="29">+AO12</f>
        <v>64.400000000000006</v>
      </c>
      <c r="AQ12" s="55">
        <f t="shared" si="25"/>
        <v>1</v>
      </c>
    </row>
    <row r="13" spans="2:43" ht="14.5" customHeight="1" x14ac:dyDescent="0.25">
      <c r="B13" s="45" t="s">
        <v>26</v>
      </c>
      <c r="C13" s="45" t="s">
        <v>5</v>
      </c>
      <c r="D13" s="46">
        <v>11</v>
      </c>
      <c r="E13" s="47">
        <f t="shared" si="10"/>
        <v>41.17647058823529</v>
      </c>
      <c r="F13" s="48">
        <v>40</v>
      </c>
      <c r="G13" s="47">
        <f t="shared" si="11"/>
        <v>60.301507537688437</v>
      </c>
      <c r="H13" s="49">
        <v>130.86748967362564</v>
      </c>
      <c r="I13" s="47">
        <f t="shared" si="12"/>
        <v>34.566255163187179</v>
      </c>
      <c r="J13" s="50">
        <v>11</v>
      </c>
      <c r="K13" s="47">
        <f t="shared" si="13"/>
        <v>41.17647058823529</v>
      </c>
      <c r="L13" s="48">
        <v>40</v>
      </c>
      <c r="M13" s="47">
        <f t="shared" si="14"/>
        <v>60.301507537688437</v>
      </c>
      <c r="N13" s="49">
        <v>130.86748967362564</v>
      </c>
      <c r="O13" s="47">
        <f t="shared" si="15"/>
        <v>34.566255163187179</v>
      </c>
      <c r="P13" s="51">
        <v>0</v>
      </c>
      <c r="Q13" s="52">
        <f t="shared" si="0"/>
        <v>100</v>
      </c>
      <c r="R13" s="52">
        <f t="shared" si="16"/>
        <v>59.011060000000001</v>
      </c>
      <c r="S13" s="53">
        <f t="shared" si="1"/>
        <v>59.01</v>
      </c>
      <c r="T13" s="54">
        <f t="shared" si="2"/>
        <v>59.01</v>
      </c>
      <c r="U13" s="55">
        <f t="shared" si="17"/>
        <v>10</v>
      </c>
      <c r="V13" s="61">
        <v>8</v>
      </c>
      <c r="W13" s="47">
        <f t="shared" si="18"/>
        <v>41.666666666666671</v>
      </c>
      <c r="X13" s="61">
        <v>47</v>
      </c>
      <c r="Y13" s="47">
        <f t="shared" si="19"/>
        <v>77.990430622009569</v>
      </c>
      <c r="Z13" s="63">
        <v>6.1457927344510903</v>
      </c>
      <c r="AA13" s="47">
        <f t="shared" si="20"/>
        <v>59.028048436992734</v>
      </c>
      <c r="AB13" s="61">
        <v>7.5</v>
      </c>
      <c r="AC13" s="47">
        <f t="shared" si="3"/>
        <v>25</v>
      </c>
      <c r="AD13" s="57">
        <f t="shared" si="4"/>
        <v>50.921289999999999</v>
      </c>
      <c r="AE13" s="53">
        <f t="shared" si="5"/>
        <v>50.92</v>
      </c>
      <c r="AF13" s="54">
        <f t="shared" si="6"/>
        <v>50.92</v>
      </c>
      <c r="AG13" s="55">
        <f t="shared" si="21"/>
        <v>9</v>
      </c>
      <c r="AH13" s="56">
        <v>8.5</v>
      </c>
      <c r="AI13" s="47">
        <f t="shared" si="22"/>
        <v>47.222222222222221</v>
      </c>
      <c r="AJ13" s="58">
        <v>673</v>
      </c>
      <c r="AK13" s="47">
        <f t="shared" si="23"/>
        <v>54.672131147540981</v>
      </c>
      <c r="AL13" s="56">
        <v>23.7</v>
      </c>
      <c r="AM13" s="52">
        <f t="shared" si="26"/>
        <v>73.453318335208095</v>
      </c>
      <c r="AN13" s="47">
        <f t="shared" si="27"/>
        <v>58.449219999999997</v>
      </c>
      <c r="AO13" s="53">
        <f t="shared" si="28"/>
        <v>58.45</v>
      </c>
      <c r="AP13" s="59">
        <f t="shared" si="29"/>
        <v>58.45</v>
      </c>
      <c r="AQ13" s="55">
        <f t="shared" si="25"/>
        <v>2</v>
      </c>
    </row>
    <row r="14" spans="2:43" ht="14.5" customHeight="1" x14ac:dyDescent="0.25">
      <c r="B14" s="45" t="s">
        <v>27</v>
      </c>
      <c r="C14" s="45" t="s">
        <v>5</v>
      </c>
      <c r="D14" s="46">
        <v>11</v>
      </c>
      <c r="E14" s="47">
        <f t="shared" si="10"/>
        <v>41.17647058823529</v>
      </c>
      <c r="F14" s="48">
        <v>34</v>
      </c>
      <c r="G14" s="47">
        <f t="shared" si="11"/>
        <v>66.331658291457288</v>
      </c>
      <c r="H14" s="49">
        <v>124.36285613605546</v>
      </c>
      <c r="I14" s="47">
        <f t="shared" si="12"/>
        <v>37.818571931972272</v>
      </c>
      <c r="J14" s="50">
        <v>11</v>
      </c>
      <c r="K14" s="47">
        <f t="shared" si="13"/>
        <v>41.17647058823529</v>
      </c>
      <c r="L14" s="48">
        <v>34</v>
      </c>
      <c r="M14" s="47">
        <f t="shared" si="14"/>
        <v>66.331658291457288</v>
      </c>
      <c r="N14" s="49">
        <v>124.36285613605546</v>
      </c>
      <c r="O14" s="47">
        <f t="shared" si="15"/>
        <v>37.818571931972272</v>
      </c>
      <c r="P14" s="51">
        <v>0</v>
      </c>
      <c r="Q14" s="52">
        <f t="shared" si="0"/>
        <v>100</v>
      </c>
      <c r="R14" s="52">
        <f t="shared" si="16"/>
        <v>61.331679999999999</v>
      </c>
      <c r="S14" s="53">
        <f t="shared" si="1"/>
        <v>61.33</v>
      </c>
      <c r="T14" s="54">
        <f t="shared" si="2"/>
        <v>61.33</v>
      </c>
      <c r="U14" s="55">
        <f t="shared" si="17"/>
        <v>5</v>
      </c>
      <c r="V14" s="61">
        <v>7</v>
      </c>
      <c r="W14" s="47">
        <f t="shared" si="18"/>
        <v>50</v>
      </c>
      <c r="X14" s="61">
        <v>42</v>
      </c>
      <c r="Y14" s="47">
        <f t="shared" si="19"/>
        <v>80.382775119617222</v>
      </c>
      <c r="Z14" s="63">
        <v>5.5522352330966553</v>
      </c>
      <c r="AA14" s="47">
        <f t="shared" si="20"/>
        <v>62.985098446022292</v>
      </c>
      <c r="AB14" s="61">
        <v>7</v>
      </c>
      <c r="AC14" s="47">
        <f t="shared" si="3"/>
        <v>23.333333333333332</v>
      </c>
      <c r="AD14" s="57">
        <f t="shared" si="4"/>
        <v>54.1753</v>
      </c>
      <c r="AE14" s="53">
        <f t="shared" si="5"/>
        <v>54.18</v>
      </c>
      <c r="AF14" s="54">
        <f t="shared" si="6"/>
        <v>54.18</v>
      </c>
      <c r="AG14" s="55">
        <f t="shared" si="21"/>
        <v>4</v>
      </c>
      <c r="AH14" s="56">
        <v>7</v>
      </c>
      <c r="AI14" s="47">
        <f t="shared" si="22"/>
        <v>38.888888888888893</v>
      </c>
      <c r="AJ14" s="58">
        <v>571</v>
      </c>
      <c r="AK14" s="47">
        <f t="shared" si="23"/>
        <v>63.032786885245905</v>
      </c>
      <c r="AL14" s="56">
        <v>26.6</v>
      </c>
      <c r="AM14" s="52">
        <f t="shared" si="26"/>
        <v>70.191226096737907</v>
      </c>
      <c r="AN14" s="47">
        <f t="shared" si="27"/>
        <v>57.37097</v>
      </c>
      <c r="AO14" s="53">
        <f t="shared" si="28"/>
        <v>57.37</v>
      </c>
      <c r="AP14" s="59">
        <f t="shared" si="29"/>
        <v>57.37</v>
      </c>
      <c r="AQ14" s="55">
        <f t="shared" si="25"/>
        <v>3</v>
      </c>
    </row>
    <row r="15" spans="2:43" ht="14.5" customHeight="1" x14ac:dyDescent="0.25">
      <c r="B15" s="45" t="s">
        <v>28</v>
      </c>
      <c r="C15" s="45" t="s">
        <v>5</v>
      </c>
      <c r="D15" s="46">
        <v>11</v>
      </c>
      <c r="E15" s="47">
        <f t="shared" si="10"/>
        <v>41.17647058823529</v>
      </c>
      <c r="F15" s="48">
        <v>39</v>
      </c>
      <c r="G15" s="47">
        <f t="shared" si="11"/>
        <v>61.306532663316581</v>
      </c>
      <c r="H15" s="49">
        <v>132.61187888215159</v>
      </c>
      <c r="I15" s="47">
        <f t="shared" si="12"/>
        <v>33.694060558924207</v>
      </c>
      <c r="J15" s="50">
        <v>11</v>
      </c>
      <c r="K15" s="47">
        <f t="shared" si="13"/>
        <v>41.17647058823529</v>
      </c>
      <c r="L15" s="48">
        <v>39</v>
      </c>
      <c r="M15" s="47">
        <f t="shared" si="14"/>
        <v>61.306532663316581</v>
      </c>
      <c r="N15" s="49">
        <v>132.61187888215159</v>
      </c>
      <c r="O15" s="47">
        <f t="shared" si="15"/>
        <v>33.694060558924207</v>
      </c>
      <c r="P15" s="51">
        <v>0</v>
      </c>
      <c r="Q15" s="52">
        <f t="shared" si="0"/>
        <v>100</v>
      </c>
      <c r="R15" s="52">
        <f t="shared" si="16"/>
        <v>59.044269999999997</v>
      </c>
      <c r="S15" s="53">
        <f t="shared" si="1"/>
        <v>59.04</v>
      </c>
      <c r="T15" s="54">
        <f t="shared" si="2"/>
        <v>59.04</v>
      </c>
      <c r="U15" s="55">
        <f t="shared" si="17"/>
        <v>9</v>
      </c>
      <c r="V15" s="61">
        <v>7</v>
      </c>
      <c r="W15" s="47">
        <f t="shared" si="18"/>
        <v>50</v>
      </c>
      <c r="X15" s="61">
        <v>83</v>
      </c>
      <c r="Y15" s="47">
        <f t="shared" si="19"/>
        <v>60.765550239234443</v>
      </c>
      <c r="Z15" s="63">
        <v>6.1530804049222656</v>
      </c>
      <c r="AA15" s="47">
        <f t="shared" si="20"/>
        <v>58.979463967184898</v>
      </c>
      <c r="AB15" s="61">
        <v>9</v>
      </c>
      <c r="AC15" s="47">
        <f t="shared" si="3"/>
        <v>30</v>
      </c>
      <c r="AD15" s="57">
        <f t="shared" si="4"/>
        <v>49.936250000000001</v>
      </c>
      <c r="AE15" s="53">
        <f t="shared" si="5"/>
        <v>49.94</v>
      </c>
      <c r="AF15" s="54">
        <f t="shared" si="6"/>
        <v>49.94</v>
      </c>
      <c r="AG15" s="55">
        <f t="shared" si="21"/>
        <v>10</v>
      </c>
      <c r="AH15" s="56">
        <v>8.5</v>
      </c>
      <c r="AI15" s="47">
        <f t="shared" si="22"/>
        <v>47.222222222222221</v>
      </c>
      <c r="AJ15" s="58">
        <v>708</v>
      </c>
      <c r="AK15" s="47">
        <f t="shared" si="23"/>
        <v>51.803278688524593</v>
      </c>
      <c r="AL15" s="56">
        <v>26.3</v>
      </c>
      <c r="AM15" s="52">
        <f t="shared" si="26"/>
        <v>70.52868391451068</v>
      </c>
      <c r="AN15" s="47">
        <f t="shared" si="27"/>
        <v>56.518059999999998</v>
      </c>
      <c r="AO15" s="53">
        <f t="shared" si="28"/>
        <v>56.52</v>
      </c>
      <c r="AP15" s="59">
        <f t="shared" si="29"/>
        <v>56.52</v>
      </c>
      <c r="AQ15" s="55">
        <f t="shared" si="25"/>
        <v>5</v>
      </c>
    </row>
    <row r="16" spans="2:43" ht="14.5" customHeight="1" x14ac:dyDescent="0.25">
      <c r="B16" s="45" t="s">
        <v>29</v>
      </c>
      <c r="C16" s="45" t="s">
        <v>5</v>
      </c>
      <c r="D16" s="46">
        <v>11</v>
      </c>
      <c r="E16" s="47">
        <f t="shared" si="10"/>
        <v>41.17647058823529</v>
      </c>
      <c r="F16" s="48">
        <v>39</v>
      </c>
      <c r="G16" s="47">
        <f t="shared" si="11"/>
        <v>61.306532663316581</v>
      </c>
      <c r="H16" s="49">
        <v>75.725408581888189</v>
      </c>
      <c r="I16" s="47">
        <f t="shared" si="12"/>
        <v>62.137295709055905</v>
      </c>
      <c r="J16" s="50">
        <v>11</v>
      </c>
      <c r="K16" s="47">
        <f t="shared" si="13"/>
        <v>41.17647058823529</v>
      </c>
      <c r="L16" s="48">
        <v>39</v>
      </c>
      <c r="M16" s="47">
        <f t="shared" si="14"/>
        <v>61.306532663316581</v>
      </c>
      <c r="N16" s="49">
        <v>75.725408581888189</v>
      </c>
      <c r="O16" s="47">
        <f t="shared" si="15"/>
        <v>62.137295709055905</v>
      </c>
      <c r="P16" s="51">
        <v>0</v>
      </c>
      <c r="Q16" s="52">
        <f t="shared" si="0"/>
        <v>100</v>
      </c>
      <c r="R16" s="52">
        <f t="shared" si="16"/>
        <v>66.155069999999995</v>
      </c>
      <c r="S16" s="53">
        <f t="shared" si="1"/>
        <v>66.16</v>
      </c>
      <c r="T16" s="54">
        <f t="shared" si="2"/>
        <v>66.16</v>
      </c>
      <c r="U16" s="55">
        <f t="shared" si="17"/>
        <v>4</v>
      </c>
      <c r="V16" s="61">
        <v>8</v>
      </c>
      <c r="W16" s="47">
        <f t="shared" si="18"/>
        <v>41.666666666666671</v>
      </c>
      <c r="X16" s="61">
        <v>47</v>
      </c>
      <c r="Y16" s="47">
        <f t="shared" si="19"/>
        <v>77.990430622009569</v>
      </c>
      <c r="Z16" s="63">
        <v>6.3817892122623361</v>
      </c>
      <c r="AA16" s="47">
        <f t="shared" si="20"/>
        <v>57.454738584917756</v>
      </c>
      <c r="AB16" s="61">
        <v>10</v>
      </c>
      <c r="AC16" s="47">
        <f t="shared" si="3"/>
        <v>33.333333333333329</v>
      </c>
      <c r="AD16" s="57">
        <f t="shared" si="4"/>
        <v>52.611289999999997</v>
      </c>
      <c r="AE16" s="53">
        <f t="shared" si="5"/>
        <v>52.61</v>
      </c>
      <c r="AF16" s="54">
        <f t="shared" si="6"/>
        <v>52.61</v>
      </c>
      <c r="AG16" s="55">
        <f t="shared" si="21"/>
        <v>7</v>
      </c>
      <c r="AH16" s="56">
        <v>8.5</v>
      </c>
      <c r="AI16" s="47">
        <f t="shared" si="22"/>
        <v>47.222222222222221</v>
      </c>
      <c r="AJ16" s="58">
        <v>348</v>
      </c>
      <c r="AK16" s="47">
        <f t="shared" si="23"/>
        <v>81.311475409836063</v>
      </c>
      <c r="AL16" s="56">
        <v>60.9</v>
      </c>
      <c r="AM16" s="52">
        <f t="shared" si="26"/>
        <v>31.608548931383577</v>
      </c>
      <c r="AN16" s="47">
        <f t="shared" si="27"/>
        <v>53.380749999999999</v>
      </c>
      <c r="AO16" s="53">
        <f t="shared" si="28"/>
        <v>53.38</v>
      </c>
      <c r="AP16" s="59">
        <f>+AO16</f>
        <v>53.38</v>
      </c>
      <c r="AQ16" s="55">
        <f t="shared" si="25"/>
        <v>6</v>
      </c>
    </row>
    <row r="17" spans="2:43" ht="14.5" customHeight="1" x14ac:dyDescent="0.25">
      <c r="B17" s="45" t="s">
        <v>30</v>
      </c>
      <c r="C17" s="45" t="s">
        <v>5</v>
      </c>
      <c r="D17" s="46">
        <v>11</v>
      </c>
      <c r="E17" s="47">
        <f t="shared" si="10"/>
        <v>41.17647058823529</v>
      </c>
      <c r="F17" s="48">
        <v>36</v>
      </c>
      <c r="G17" s="47">
        <f t="shared" si="11"/>
        <v>64.321608040200999</v>
      </c>
      <c r="H17" s="49">
        <v>132.80569990532115</v>
      </c>
      <c r="I17" s="47">
        <f t="shared" si="12"/>
        <v>33.597150047339426</v>
      </c>
      <c r="J17" s="50">
        <v>11</v>
      </c>
      <c r="K17" s="47">
        <f t="shared" si="13"/>
        <v>41.17647058823529</v>
      </c>
      <c r="L17" s="48">
        <v>36</v>
      </c>
      <c r="M17" s="47">
        <f t="shared" si="14"/>
        <v>64.321608040200999</v>
      </c>
      <c r="N17" s="49">
        <v>132.80569990532115</v>
      </c>
      <c r="O17" s="47">
        <f t="shared" si="15"/>
        <v>33.597150047339426</v>
      </c>
      <c r="P17" s="51">
        <v>0</v>
      </c>
      <c r="Q17" s="52">
        <f t="shared" si="0"/>
        <v>100</v>
      </c>
      <c r="R17" s="52">
        <f t="shared" si="16"/>
        <v>59.773809999999997</v>
      </c>
      <c r="S17" s="53">
        <f t="shared" si="1"/>
        <v>59.77</v>
      </c>
      <c r="T17" s="54">
        <f t="shared" si="2"/>
        <v>59.77</v>
      </c>
      <c r="U17" s="55">
        <f t="shared" si="17"/>
        <v>8</v>
      </c>
      <c r="V17" s="61">
        <v>7</v>
      </c>
      <c r="W17" s="47">
        <f t="shared" si="18"/>
        <v>50</v>
      </c>
      <c r="X17" s="61">
        <v>39</v>
      </c>
      <c r="Y17" s="47">
        <f t="shared" si="19"/>
        <v>81.818181818181827</v>
      </c>
      <c r="Z17" s="63">
        <v>5.2421215960253731</v>
      </c>
      <c r="AA17" s="47">
        <f t="shared" si="20"/>
        <v>65.052522693164178</v>
      </c>
      <c r="AB17" s="61">
        <v>9</v>
      </c>
      <c r="AC17" s="47">
        <f t="shared" si="3"/>
        <v>30</v>
      </c>
      <c r="AD17" s="57">
        <f t="shared" si="4"/>
        <v>56.717680000000001</v>
      </c>
      <c r="AE17" s="53">
        <f t="shared" si="5"/>
        <v>56.72</v>
      </c>
      <c r="AF17" s="54">
        <f t="shared" si="6"/>
        <v>56.72</v>
      </c>
      <c r="AG17" s="55">
        <f t="shared" si="21"/>
        <v>1</v>
      </c>
      <c r="AH17" s="56">
        <v>7</v>
      </c>
      <c r="AI17" s="47">
        <f t="shared" si="22"/>
        <v>38.888888888888893</v>
      </c>
      <c r="AJ17" s="58">
        <v>790</v>
      </c>
      <c r="AK17" s="47">
        <f t="shared" si="23"/>
        <v>45.081967213114751</v>
      </c>
      <c r="AL17" s="56">
        <v>23</v>
      </c>
      <c r="AM17" s="52">
        <f t="shared" si="26"/>
        <v>74.240719910011251</v>
      </c>
      <c r="AN17" s="47">
        <f t="shared" si="27"/>
        <v>52.737189999999998</v>
      </c>
      <c r="AO17" s="53">
        <f t="shared" si="28"/>
        <v>52.74</v>
      </c>
      <c r="AP17" s="59">
        <f t="shared" si="29"/>
        <v>52.74</v>
      </c>
      <c r="AQ17" s="55">
        <f t="shared" si="25"/>
        <v>7</v>
      </c>
    </row>
    <row r="18" spans="2:43" ht="14.5" customHeight="1" x14ac:dyDescent="0.35">
      <c r="AL18" s="60"/>
    </row>
    <row r="21" spans="2:43" ht="14.5" customHeight="1" x14ac:dyDescent="0.35">
      <c r="B21" s="68" t="s">
        <v>58</v>
      </c>
    </row>
    <row r="22" spans="2:43" ht="14.5" customHeight="1" x14ac:dyDescent="0.35">
      <c r="V22" s="62"/>
    </row>
    <row r="23" spans="2:43" ht="14.5" customHeight="1" x14ac:dyDescent="0.35">
      <c r="V23" s="62"/>
    </row>
    <row r="24" spans="2:43" ht="14.5" customHeight="1" x14ac:dyDescent="0.35">
      <c r="V24" s="62"/>
    </row>
    <row r="25" spans="2:43" ht="14.5" customHeight="1" x14ac:dyDescent="0.35">
      <c r="V25" s="62"/>
    </row>
    <row r="26" spans="2:43" ht="14.5" customHeight="1" x14ac:dyDescent="0.35">
      <c r="V26" s="62"/>
    </row>
    <row r="27" spans="2:43" ht="14.5" customHeight="1" x14ac:dyDescent="0.35">
      <c r="V27" s="62"/>
    </row>
    <row r="28" spans="2:43" ht="14.5" customHeight="1" x14ac:dyDescent="0.35">
      <c r="V28" s="62"/>
    </row>
    <row r="29" spans="2:43" ht="14.5" customHeight="1" x14ac:dyDescent="0.35">
      <c r="V29" s="62"/>
    </row>
    <row r="30" spans="2:43" ht="14.5" customHeight="1" x14ac:dyDescent="0.35">
      <c r="V30" s="62"/>
    </row>
    <row r="31" spans="2:43" ht="14.5" customHeight="1" x14ac:dyDescent="0.35">
      <c r="V31" s="62"/>
    </row>
  </sheetData>
  <autoFilter ref="B7:AQ11" xr:uid="{00000000-0009-0000-0000-000000000000}">
    <sortState xmlns:xlrd2="http://schemas.microsoft.com/office/spreadsheetml/2017/richdata2" ref="B8:AQ11">
      <sortCondition ref="C7:C11"/>
    </sortState>
  </autoFilter>
  <mergeCells count="3">
    <mergeCell ref="D6:U6"/>
    <mergeCell ref="V6:AG6"/>
    <mergeCell ref="AH6:AQ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28781-2866-496B-94FF-4FEDBCCA66AB}">
  <sheetPr>
    <tabColor theme="4" tint="0.59999389629810485"/>
  </sheetPr>
  <dimension ref="A1:V14"/>
  <sheetViews>
    <sheetView showGridLines="0" zoomScale="115" zoomScaleNormal="115" workbookViewId="0">
      <pane xSplit="2" ySplit="6" topLeftCell="C7" activePane="bottomRight" state="frozen"/>
      <selection activeCell="AV13" sqref="AV13"/>
      <selection pane="topRight" activeCell="AV13" sqref="AV13"/>
      <selection pane="bottomLeft" activeCell="AV13" sqref="AV13"/>
      <selection pane="bottomRight" activeCell="G12" sqref="G12"/>
    </sheetView>
  </sheetViews>
  <sheetFormatPr defaultColWidth="11.453125" defaultRowHeight="14.5" customHeight="1" x14ac:dyDescent="0.35"/>
  <cols>
    <col min="1" max="1" width="16.54296875" style="4" bestFit="1" customWidth="1"/>
    <col min="2" max="2" width="21.1796875" style="1" customWidth="1"/>
    <col min="3" max="3" width="11.453125" style="3" customWidth="1"/>
    <col min="4" max="4" width="11.453125" style="3" hidden="1" customWidth="1"/>
    <col min="5" max="5" width="11.453125" style="3" customWidth="1"/>
    <col min="6" max="6" width="11.453125" style="3" hidden="1" customWidth="1"/>
    <col min="7" max="7" width="11.453125" style="1" customWidth="1"/>
    <col min="8" max="8" width="11.453125" style="1" hidden="1" customWidth="1"/>
    <col min="9" max="9" width="11.453125" style="1" customWidth="1"/>
    <col min="10" max="10" width="11.453125" style="1" hidden="1" customWidth="1"/>
    <col min="11" max="11" width="11.453125" style="1" customWidth="1"/>
    <col min="12" max="12" width="11.453125" style="1" hidden="1" customWidth="1"/>
    <col min="13" max="13" width="11.453125" style="1" customWidth="1"/>
    <col min="14" max="14" width="11.453125" style="1" hidden="1" customWidth="1"/>
    <col min="15" max="15" width="11.453125" style="1" customWidth="1"/>
    <col min="16" max="16" width="11.453125" style="1" hidden="1" customWidth="1"/>
    <col min="17" max="17" width="11.453125" style="1" customWidth="1"/>
    <col min="18" max="20" width="11.453125" style="1" hidden="1" customWidth="1"/>
    <col min="21" max="21" width="11.453125" style="1" customWidth="1"/>
    <col min="22" max="22" width="11.453125" style="3" customWidth="1"/>
    <col min="23" max="16384" width="11.453125" style="4"/>
  </cols>
  <sheetData>
    <row r="1" spans="1:22" ht="14.5" hidden="1" customHeight="1" x14ac:dyDescent="0.35">
      <c r="B1" s="1" t="s">
        <v>54</v>
      </c>
      <c r="C1" s="2" t="s">
        <v>0</v>
      </c>
      <c r="E1" s="2" t="s">
        <v>0</v>
      </c>
      <c r="G1" s="2" t="s">
        <v>4</v>
      </c>
      <c r="I1" s="2" t="s">
        <v>0</v>
      </c>
      <c r="K1" s="2" t="s">
        <v>0</v>
      </c>
      <c r="M1" s="2" t="s">
        <v>0</v>
      </c>
      <c r="O1" s="3"/>
      <c r="Q1" s="3"/>
      <c r="R1" s="3"/>
      <c r="S1" s="3"/>
      <c r="T1" s="3"/>
    </row>
    <row r="2" spans="1:22" ht="14.5" hidden="1" customHeight="1" x14ac:dyDescent="0.35">
      <c r="B2" s="1" t="s">
        <v>1</v>
      </c>
      <c r="C2" s="5">
        <v>1</v>
      </c>
      <c r="E2" s="5">
        <v>1</v>
      </c>
      <c r="G2" s="5">
        <v>0</v>
      </c>
      <c r="I2" s="5">
        <v>0</v>
      </c>
      <c r="K2" s="5">
        <v>1</v>
      </c>
      <c r="M2" s="5">
        <v>1</v>
      </c>
      <c r="O2" s="5">
        <v>0</v>
      </c>
      <c r="Q2" s="5">
        <v>0</v>
      </c>
      <c r="R2" s="5"/>
      <c r="S2" s="5"/>
      <c r="T2" s="5"/>
    </row>
    <row r="3" spans="1:22" ht="14.5" hidden="1" customHeight="1" x14ac:dyDescent="0.35">
      <c r="B3" s="1" t="s">
        <v>2</v>
      </c>
      <c r="C3" s="5">
        <v>160</v>
      </c>
      <c r="E3" s="5">
        <v>170</v>
      </c>
      <c r="G3" s="5">
        <v>1060</v>
      </c>
      <c r="I3" s="5">
        <v>400</v>
      </c>
      <c r="K3" s="5">
        <v>280</v>
      </c>
      <c r="M3" s="5">
        <v>240</v>
      </c>
      <c r="O3" s="5">
        <v>1200</v>
      </c>
      <c r="Q3" s="5">
        <v>700</v>
      </c>
      <c r="R3" s="5"/>
      <c r="S3" s="5"/>
      <c r="T3" s="5"/>
    </row>
    <row r="4" spans="1:22" ht="14.5" hidden="1" customHeight="1" thickBot="1" x14ac:dyDescent="0.4">
      <c r="B4" s="1" t="s">
        <v>3</v>
      </c>
      <c r="C4" s="5">
        <f>C3-C2</f>
        <v>159</v>
      </c>
      <c r="E4" s="5">
        <f>E3-E2</f>
        <v>169</v>
      </c>
      <c r="G4" s="5">
        <f>G3-G2</f>
        <v>1060</v>
      </c>
      <c r="I4" s="5">
        <f>I3-I2</f>
        <v>400</v>
      </c>
      <c r="K4" s="5">
        <f>K3-K2</f>
        <v>279</v>
      </c>
      <c r="M4" s="5">
        <f>M3-M2</f>
        <v>239</v>
      </c>
      <c r="O4" s="5">
        <f>O3-O2</f>
        <v>1200</v>
      </c>
      <c r="Q4" s="5">
        <f>Q3-Q2</f>
        <v>700</v>
      </c>
      <c r="R4" s="5"/>
      <c r="S4" s="5"/>
      <c r="T4" s="5"/>
    </row>
    <row r="5" spans="1:22" ht="27" customHeight="1" thickBot="1" x14ac:dyDescent="0.4">
      <c r="A5" s="10"/>
      <c r="B5" s="11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22" ht="110.5" thickBot="1" x14ac:dyDescent="0.4">
      <c r="A6" s="12" t="s">
        <v>43</v>
      </c>
      <c r="B6" s="12" t="s">
        <v>18</v>
      </c>
      <c r="C6" s="27" t="s">
        <v>49</v>
      </c>
      <c r="D6" s="27" t="s">
        <v>55</v>
      </c>
      <c r="E6" s="27" t="s">
        <v>45</v>
      </c>
      <c r="F6" s="27" t="s">
        <v>55</v>
      </c>
      <c r="G6" s="27" t="s">
        <v>50</v>
      </c>
      <c r="H6" s="27" t="s">
        <v>55</v>
      </c>
      <c r="I6" s="27" t="s">
        <v>46</v>
      </c>
      <c r="J6" s="27" t="s">
        <v>55</v>
      </c>
      <c r="K6" s="27" t="s">
        <v>51</v>
      </c>
      <c r="L6" s="27" t="s">
        <v>55</v>
      </c>
      <c r="M6" s="27" t="s">
        <v>47</v>
      </c>
      <c r="N6" s="27" t="s">
        <v>55</v>
      </c>
      <c r="O6" s="27" t="s">
        <v>52</v>
      </c>
      <c r="P6" s="27" t="s">
        <v>55</v>
      </c>
      <c r="Q6" s="27" t="s">
        <v>48</v>
      </c>
      <c r="R6" s="27" t="s">
        <v>55</v>
      </c>
      <c r="S6" s="27" t="s">
        <v>59</v>
      </c>
      <c r="T6" s="27" t="s">
        <v>60</v>
      </c>
      <c r="U6" s="6" t="s">
        <v>38</v>
      </c>
      <c r="V6" s="6" t="s">
        <v>39</v>
      </c>
    </row>
    <row r="7" spans="1:22" ht="14.5" customHeight="1" x14ac:dyDescent="0.35">
      <c r="A7" s="7" t="s">
        <v>40</v>
      </c>
      <c r="B7" s="7" t="s">
        <v>5</v>
      </c>
      <c r="C7" s="13">
        <v>52</v>
      </c>
      <c r="D7" s="14">
        <f>(IF(C7=-1,0,(IF(C7&gt;C$3,0,IF(C7&lt;C$2,1,((C$3-C7)/C$4))))))*100</f>
        <v>67.924528301886795</v>
      </c>
      <c r="E7" s="13">
        <v>40</v>
      </c>
      <c r="F7" s="14">
        <f>(IF(E7=-1,0,(IF(E7&gt;E$3,0,IF(E7&lt;E$2,1,((E$3-E7)/E$4))))))*100</f>
        <v>76.923076923076934</v>
      </c>
      <c r="G7" s="13">
        <v>335</v>
      </c>
      <c r="H7" s="14">
        <f>(IF(G7=-1,0,(IF(G7&gt;G$3,0,IF(G7&lt;G$2,1,((G$3-G7)/G$4))))))*100</f>
        <v>68.396226415094347</v>
      </c>
      <c r="I7" s="13">
        <v>170</v>
      </c>
      <c r="J7" s="14">
        <f>(IF(I7=-1,0,(IF(I7&gt;I$3,0,IF(I7&lt;I$2,1,((I$3-I7)/I$4))))))*100</f>
        <v>57.499999999999993</v>
      </c>
      <c r="K7" s="13">
        <v>84</v>
      </c>
      <c r="L7" s="14">
        <f>(IF(K7=-1,0,(IF(K7&gt;K$3,0,IF(K7&lt;K$2,1,((K$3-K7)/K$4))))))*100</f>
        <v>70.25089605734766</v>
      </c>
      <c r="M7" s="13">
        <v>36</v>
      </c>
      <c r="N7" s="14">
        <f>(IF(M7=-1,0,(IF(M7&gt;M$3,0,IF(M7&lt;M$2,1,((M$3-M7)/M$4))))))*100</f>
        <v>85.355648535564853</v>
      </c>
      <c r="O7" s="13">
        <v>710</v>
      </c>
      <c r="P7" s="14">
        <f>(IF(O7=-1,0,(IF(O7&gt;O$3,0,IF(O7&lt;O$2,1,((O$3-O7)/O$4))))))*100</f>
        <v>40.833333333333336</v>
      </c>
      <c r="Q7" s="13">
        <v>140</v>
      </c>
      <c r="R7" s="14">
        <f>(IF(Q7=-1,0,(IF(Q7&gt;Q$3,0,IF(Q7&lt;Q$2,1,((Q$3-Q7)/Q$4))))))*100</f>
        <v>80</v>
      </c>
      <c r="S7" s="15">
        <f>ROUND(AVERAGE(D7,F7,H7,J7,L7,N7,P7,R7),5)</f>
        <v>68.397959999999998</v>
      </c>
      <c r="T7" s="14">
        <f>+ROUND(S7,2)</f>
        <v>68.400000000000006</v>
      </c>
      <c r="U7" s="16">
        <f>+T7</f>
        <v>68.400000000000006</v>
      </c>
      <c r="V7" s="17">
        <f>RANK(T7,T$7:T$10)</f>
        <v>2</v>
      </c>
    </row>
    <row r="8" spans="1:22" ht="14.5" customHeight="1" x14ac:dyDescent="0.35">
      <c r="A8" s="7" t="s">
        <v>41</v>
      </c>
      <c r="B8" s="7" t="s">
        <v>5</v>
      </c>
      <c r="C8" s="18">
        <v>130</v>
      </c>
      <c r="D8" s="19">
        <f>(IF(C8=-1,0,(IF(C8&gt;C$3,0,IF(C8&lt;C$2,1,((C$3-C8)/C$4))))))*100</f>
        <v>18.867924528301888</v>
      </c>
      <c r="E8" s="18">
        <v>36</v>
      </c>
      <c r="F8" s="19">
        <f>(IF(E8=-1,0,(IF(E8&gt;E$3,0,IF(E8&lt;E$2,1,((E$3-E8)/E$4))))))*100</f>
        <v>79.289940828402365</v>
      </c>
      <c r="G8" s="18">
        <v>500</v>
      </c>
      <c r="H8" s="19">
        <f>(IF(G8=-1,0,(IF(G8&gt;G$3,0,IF(G8&lt;G$2,1,((G$3-G8)/G$4))))))*100</f>
        <v>52.830188679245282</v>
      </c>
      <c r="I8" s="18">
        <v>160</v>
      </c>
      <c r="J8" s="19">
        <f>(IF(I8=-1,0,(IF(I8&gt;I$3,0,IF(I8&lt;I$2,1,((I$3-I8)/I$4))))))*100</f>
        <v>60</v>
      </c>
      <c r="K8" s="18">
        <v>34</v>
      </c>
      <c r="L8" s="19">
        <f>(IF(K8=-1,0,(IF(K8&gt;K$3,0,IF(K8&lt;K$2,1,((K$3-K8)/K$4))))))*100</f>
        <v>88.172043010752688</v>
      </c>
      <c r="M8" s="18">
        <v>25</v>
      </c>
      <c r="N8" s="19">
        <f>(IF(M8=-1,0,(IF(M8&gt;M$3,0,IF(M8&lt;M$2,1,((M$3-M8)/M$4))))))*100</f>
        <v>89.958158995815893</v>
      </c>
      <c r="O8" s="18">
        <v>815</v>
      </c>
      <c r="P8" s="19">
        <f>(IF(O8=-1,0,(IF(O8&gt;O$3,0,IF(O8&lt;O$2,1,((O$3-O8)/O$4))))))*100</f>
        <v>32.083333333333336</v>
      </c>
      <c r="Q8" s="18">
        <v>125</v>
      </c>
      <c r="R8" s="19">
        <f>(IF(Q8=-1,0,(IF(Q8&gt;Q$3,0,IF(Q8&lt;Q$2,1,((Q$3-Q8)/Q$4))))))*100</f>
        <v>82.142857142857139</v>
      </c>
      <c r="S8" s="8">
        <f>ROUND(AVERAGE(D8,F8,H8,J8,L8,N8,P8,R8),5)</f>
        <v>62.918059999999997</v>
      </c>
      <c r="T8" s="19">
        <f>+ROUND(S8,2)</f>
        <v>62.92</v>
      </c>
      <c r="U8" s="20">
        <f>+T8</f>
        <v>62.92</v>
      </c>
      <c r="V8" s="21">
        <f>RANK(T8,T$7:T$10)</f>
        <v>3</v>
      </c>
    </row>
    <row r="9" spans="1:22" ht="14.5" customHeight="1" x14ac:dyDescent="0.35">
      <c r="A9" s="7" t="s">
        <v>42</v>
      </c>
      <c r="B9" s="7" t="s">
        <v>5</v>
      </c>
      <c r="C9" s="18">
        <v>140</v>
      </c>
      <c r="D9" s="19">
        <f>(IF(C9=-1,0,(IF(C9&gt;C$3,0,IF(C9&lt;C$2,1,((C$3-C9)/C$4))))))*100</f>
        <v>12.578616352201259</v>
      </c>
      <c r="E9" s="18">
        <v>48</v>
      </c>
      <c r="F9" s="19">
        <f>(IF(E9=-1,0,(IF(E9&gt;E$3,0,IF(E9&lt;E$2,1,((E$3-E9)/E$4))))))*100</f>
        <v>72.189349112426044</v>
      </c>
      <c r="G9" s="18">
        <v>685</v>
      </c>
      <c r="H9" s="19">
        <f>(IF(G9=-1,0,(IF(G9&gt;G$3,0,IF(G9&lt;G$2,1,((G$3-G9)/G$4))))))*100</f>
        <v>35.377358490566039</v>
      </c>
      <c r="I9" s="18">
        <v>140</v>
      </c>
      <c r="J9" s="19">
        <f>(IF(I9=-1,0,(IF(I9&gt;I$3,0,IF(I9&lt;I$2,1,((I$3-I9)/I$4))))))*100</f>
        <v>65</v>
      </c>
      <c r="K9" s="18">
        <v>36</v>
      </c>
      <c r="L9" s="19">
        <f>(IF(K9=-1,0,(IF(K9&gt;K$3,0,IF(K9&lt;K$2,1,((K$3-K9)/K$4))))))*100</f>
        <v>87.45519713261649</v>
      </c>
      <c r="M9" s="18">
        <v>30</v>
      </c>
      <c r="N9" s="19">
        <f>(IF(M9=-1,0,(IF(M9&gt;M$3,0,IF(M9&lt;M$2,1,((M$3-M9)/M$4))))))*100</f>
        <v>87.86610878661088</v>
      </c>
      <c r="O9" s="18">
        <v>670</v>
      </c>
      <c r="P9" s="19">
        <f>(IF(O9=-1,0,(IF(O9&gt;O$3,0,IF(O9&lt;O$2,1,((O$3-O9)/O$4))))))*100</f>
        <v>44.166666666666664</v>
      </c>
      <c r="Q9" s="18">
        <v>125</v>
      </c>
      <c r="R9" s="19">
        <f>(IF(Q9=-1,0,(IF(Q9&gt;Q$3,0,IF(Q9&lt;Q$2,1,((Q$3-Q9)/Q$4))))))*100</f>
        <v>82.142857142857139</v>
      </c>
      <c r="S9" s="8">
        <f>ROUND(AVERAGE(D9,F9,H9,J9,L9,N9,P9,R9),5)</f>
        <v>60.847020000000001</v>
      </c>
      <c r="T9" s="19">
        <f>+ROUND(S9,2)</f>
        <v>60.85</v>
      </c>
      <c r="U9" s="20">
        <f>+T9</f>
        <v>60.85</v>
      </c>
      <c r="V9" s="21">
        <f>RANK(T9,T$7:T$10)</f>
        <v>4</v>
      </c>
    </row>
    <row r="10" spans="1:22" ht="14.5" customHeight="1" thickBot="1" x14ac:dyDescent="0.4">
      <c r="A10" s="7" t="s">
        <v>44</v>
      </c>
      <c r="B10" s="7" t="s">
        <v>5</v>
      </c>
      <c r="C10" s="22">
        <v>79</v>
      </c>
      <c r="D10" s="23">
        <f>(IF(C10=-1,0,(IF(C10&gt;C$3,0,IF(C10&lt;C$2,1,((C$3-C10)/C$4))))))*100</f>
        <v>50.943396226415096</v>
      </c>
      <c r="E10" s="22">
        <v>16</v>
      </c>
      <c r="F10" s="23">
        <f>(IF(E10=-1,0,(IF(E10&gt;E$3,0,IF(E10&lt;E$2,1,((E$3-E10)/E$4))))))*100</f>
        <v>91.124260355029591</v>
      </c>
      <c r="G10" s="22">
        <v>245</v>
      </c>
      <c r="H10" s="23">
        <f>(IF(G10=-1,0,(IF(G10&gt;G$3,0,IF(G10&lt;G$2,1,((G$3-G10)/G$4))))))*100</f>
        <v>76.886792452830193</v>
      </c>
      <c r="I10" s="22">
        <v>70</v>
      </c>
      <c r="J10" s="23">
        <f>(IF(I10=-1,0,(IF(I10&gt;I$3,0,IF(I10&lt;I$2,1,((I$3-I10)/I$4))))))*100</f>
        <v>82.5</v>
      </c>
      <c r="K10" s="22">
        <v>9</v>
      </c>
      <c r="L10" s="23">
        <f>(IF(K10=-1,0,(IF(K10&gt;K$3,0,IF(K10&lt;K$2,1,((K$3-K10)/K$4))))))*100</f>
        <v>97.132616487455195</v>
      </c>
      <c r="M10" s="22">
        <v>16</v>
      </c>
      <c r="N10" s="23">
        <f>(IF(M10=-1,0,(IF(M10&gt;M$3,0,IF(M10&lt;M$2,1,((M$3-M10)/M$4))))))*100</f>
        <v>93.723849372384933</v>
      </c>
      <c r="O10" s="22">
        <v>399</v>
      </c>
      <c r="P10" s="23">
        <f>(IF(O10=-1,0,(IF(O10&gt;O$3,0,IF(O10&lt;O$2,1,((O$3-O10)/O$4))))))*100</f>
        <v>66.75</v>
      </c>
      <c r="Q10" s="22">
        <v>60</v>
      </c>
      <c r="R10" s="23">
        <f>(IF(Q10=-1,0,(IF(Q10&gt;Q$3,0,IF(Q10&lt;Q$2,1,((Q$3-Q10)/Q$4))))))*100</f>
        <v>91.428571428571431</v>
      </c>
      <c r="S10" s="24">
        <f>ROUND(AVERAGE(D10,F10,H10,J10,L10,N10,P10,R10),5)</f>
        <v>81.311189999999996</v>
      </c>
      <c r="T10" s="23">
        <f>+ROUND(S10,2)</f>
        <v>81.31</v>
      </c>
      <c r="U10" s="25">
        <f>+T10</f>
        <v>81.31</v>
      </c>
      <c r="V10" s="26">
        <f>RANK(T10,T$7:T$10)</f>
        <v>1</v>
      </c>
    </row>
    <row r="12" spans="1:22" ht="14.5" customHeight="1" x14ac:dyDescent="0.35">
      <c r="A12" s="9" t="s">
        <v>53</v>
      </c>
    </row>
    <row r="14" spans="1:22" ht="14.5" customHeight="1" x14ac:dyDescent="0.35">
      <c r="U14" s="4"/>
    </row>
  </sheetData>
  <autoFilter ref="A6:V10" xr:uid="{00000000-0009-0000-0000-000001000000}">
    <sortState xmlns:xlrd2="http://schemas.microsoft.com/office/spreadsheetml/2017/richdata2" ref="A7:V10">
      <sortCondition ref="A6:A10"/>
    </sortState>
  </autoFilter>
  <mergeCells count="1">
    <mergeCell ref="C5:V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SNDB in Mozambique 2019</vt:lpstr>
      <vt:lpstr>Trade_Comércio internacional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Rooms</dc:creator>
  <cp:lastModifiedBy>Lilla Marta Fordos</cp:lastModifiedBy>
  <dcterms:created xsi:type="dcterms:W3CDTF">2018-06-13T23:29:51Z</dcterms:created>
  <dcterms:modified xsi:type="dcterms:W3CDTF">2020-05-27T22:01:12Z</dcterms:modified>
</cp:coreProperties>
</file>